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6660" activeTab="0"/>
  </bookViews>
  <sheets>
    <sheet name="2ф1 2015год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BAHTTEXT" hidden="1">#NAME?</definedName>
    <definedName name="Z_366BCDAD_A223_4124_9467_9028F89F3F59_.wvu.PrintArea" localSheetId="0" hidden="1">'2ф1 2015год'!$A$1:$G$59</definedName>
    <definedName name="Z_366BCDAD_A223_4124_9467_9028F89F3F59_.wvu.PrintTitles" localSheetId="0" hidden="1">'2ф1 2015год'!$13:$16</definedName>
    <definedName name="Z_366BCDAD_A223_4124_9467_9028F89F3F59_.wvu.Rows" localSheetId="0" hidden="1">'2ф1 2015год'!#REF!,'2ф1 2015год'!#REF!,'2ф1 2015год'!#REF!,'2ф1 2015год'!#REF!,'2ф1 2015год'!#REF!,'2ф1 2015год'!#REF!,'2ф1 2015год'!#REF!,'2ф1 2015год'!#REF!</definedName>
    <definedName name="Z_5CB77068_DD01_4AAE_AEDC_C873E224D8A1_.wvu.PrintArea" localSheetId="0" hidden="1">'2ф1 2015год'!$A$1:$G$59</definedName>
    <definedName name="Z_5CB77068_DD01_4AAE_AEDC_C873E224D8A1_.wvu.PrintTitles" localSheetId="0" hidden="1">'2ф1 2015год'!$13:$16</definedName>
    <definedName name="Z_5CB77068_DD01_4AAE_AEDC_C873E224D8A1_.wvu.Rows" localSheetId="0" hidden="1">'2ф1 2015год'!#REF!,'2ф1 2015год'!#REF!,'2ф1 2015год'!#REF!,'2ф1 2015год'!#REF!,'2ф1 2015год'!#REF!,'2ф1 2015год'!#REF!,'2ф1 2015год'!#REF!,'2ф1 2015год'!#REF!</definedName>
    <definedName name="Z_AA8FD3B9_798D_484F_B3B6_FFFA7AE253D4_.wvu.PrintArea" localSheetId="0" hidden="1">'2ф1 2015год'!$A$1:$B$56</definedName>
    <definedName name="Z_AA8FD3B9_798D_484F_B3B6_FFFA7AE253D4_.wvu.Rows" localSheetId="0" hidden="1">'2ф1 2015год'!#REF!</definedName>
    <definedName name="а1">#REF!</definedName>
    <definedName name="вв">#REF!</definedName>
    <definedName name="д">#REF!</definedName>
    <definedName name="_xlnm.Print_Titles" localSheetId="0">'2ф1 2015год'!$13:$16</definedName>
    <definedName name="Заголовок">#REF!</definedName>
    <definedName name="Инв">#REF!</definedName>
    <definedName name="_xlnm.Print_Area" localSheetId="0">'2ф1 2015год'!$A$1:$I$71</definedName>
    <definedName name="ф">#REF!</definedName>
    <definedName name="ы">#REF!</definedName>
    <definedName name="ЮУЖД">#REF!</definedName>
  </definedNames>
  <calcPr fullCalcOnLoad="1" refMode="R1C1"/>
</workbook>
</file>

<file path=xl/comments1.xml><?xml version="1.0" encoding="utf-8"?>
<comments xmlns="http://schemas.openxmlformats.org/spreadsheetml/2006/main">
  <authors>
    <author>aE-vedekonstplan</author>
  </authors>
  <commentList>
    <comment ref="B26" authorId="0">
      <text>
        <r>
          <rPr>
            <b/>
            <sz val="8"/>
            <rFont val="Tahoma"/>
            <family val="2"/>
          </rPr>
          <t>aE-vedekonstplan:</t>
        </r>
        <r>
          <rPr>
            <sz val="8"/>
            <rFont val="Tahoma"/>
            <family val="2"/>
          </rPr>
          <t xml:space="preserve">
всё кроме сотки
сотки</t>
        </r>
      </text>
    </comment>
  </commentList>
</comments>
</file>

<file path=xl/sharedStrings.xml><?xml version="1.0" encoding="utf-8"?>
<sst xmlns="http://schemas.openxmlformats.org/spreadsheetml/2006/main" count="173" uniqueCount="130">
  <si>
    <t>Приложение 2</t>
  </si>
  <si>
    <t>к Правилам утверждения тарифов</t>
  </si>
  <si>
    <t>(цен, ставок сборов) и тарифных смет</t>
  </si>
  <si>
    <t>на регулируемые услуги (товары, работы)</t>
  </si>
  <si>
    <t>субъектов естественных монополий</t>
  </si>
  <si>
    <t>Отчет об исполнении тарифной сметы на регулируемые услуги</t>
  </si>
  <si>
    <t>Отчетный период: 2015 г.
Индекс: ОИТС-1
Периодичность: годовая
Представляют: субъекты естественной монополии, за исключением региональной электросетевой компании
Куда представляется форма: в Комитет по регулированию естественных монополий и защите конкуренции Министерства национальной экономики Республики Казахстан 
Срок представления - ежегодно не позднее 1 мая года, следующего за отчетным периодом</t>
  </si>
  <si>
    <t>№ п/п</t>
  </si>
  <si>
    <t>Наименование показателей тарифной сметы</t>
  </si>
  <si>
    <t>Ед.изм</t>
  </si>
  <si>
    <t xml:space="preserve">Предусмотрено в утвержденной тарифной смете на 2015 год </t>
  </si>
  <si>
    <t>Предусмотрено в тарифной смете за 12 месяцев 2015 года</t>
  </si>
  <si>
    <t>Фактически сложившиеся показатели тарифной сметы</t>
  </si>
  <si>
    <t>Откл +,-</t>
  </si>
  <si>
    <t>Отклонение, в %</t>
  </si>
  <si>
    <t>Причины отклонения</t>
  </si>
  <si>
    <t>Затраты по снабжению тепловой энергией, всего</t>
  </si>
  <si>
    <t>тыс.тенге</t>
  </si>
  <si>
    <t>Общие и административные расходы, всего</t>
  </si>
  <si>
    <t>в том числе:</t>
  </si>
  <si>
    <t>Заработная плата административного персонала</t>
  </si>
  <si>
    <t>Перерасход, в связи с тем, что в тарифной смете утверждена средняя заработная плата в размере 52,924 тыс. тг., фактическая заработная плата за год сложилась в размере  83,325 тыс.тг.Увеличение  с целью сдерживания оттока квалифицированного персонала</t>
  </si>
  <si>
    <t>социальный налог, обязательное страхование</t>
  </si>
  <si>
    <t>Перерасход в связи с увеличением ФОТ</t>
  </si>
  <si>
    <t>Амортизация</t>
  </si>
  <si>
    <t>Рост амортизационных отчислений связан с вводом основных средств и соответственно увеличением стоимости основных фондов</t>
  </si>
  <si>
    <t>налоговые платежи и сборы</t>
  </si>
  <si>
    <t>Превышение за счет роста налога на имущества вследствие увеличения стоимости основных средств</t>
  </si>
  <si>
    <t>командировочные</t>
  </si>
  <si>
    <t>В связи с производственной необходимостью,увеличение  количества  командировок</t>
  </si>
  <si>
    <t>коммунальные услуги</t>
  </si>
  <si>
    <t>За счет энергосберегающих мероприятий</t>
  </si>
  <si>
    <t>услуги связи</t>
  </si>
  <si>
    <t>Согласно фактически предъявленых счетов АО "Казахтелеком"</t>
  </si>
  <si>
    <t>услуги банка</t>
  </si>
  <si>
    <t>В связи с увеличением количества банковских операций</t>
  </si>
  <si>
    <t>другие раходы</t>
  </si>
  <si>
    <t>9.1</t>
  </si>
  <si>
    <t>услуги автотранспортного предприятия</t>
  </si>
  <si>
    <t>В связи с ростом в 2015г стоимости 1 маш/часа услуг автотранспортного предприятия и  производственной необходимости.</t>
  </si>
  <si>
    <t>9.2</t>
  </si>
  <si>
    <t>юридические и нотариальные услуги</t>
  </si>
  <si>
    <t>В связи с тем, что стоимость юридических услуг превышает затраты, предусмотренные в утвержденной тарифной смете</t>
  </si>
  <si>
    <t>9.3</t>
  </si>
  <si>
    <t>услуги по сбору комунальных платежей</t>
  </si>
  <si>
    <t>9.4</t>
  </si>
  <si>
    <t>услуги инкассации</t>
  </si>
  <si>
    <t>В связи с увеличением поступления денежных средств от населения за коммунальные услуги в РКЦ предприятия увеличились затраты на их инкассирование</t>
  </si>
  <si>
    <t>9.5</t>
  </si>
  <si>
    <t>услуги почтовой связи</t>
  </si>
  <si>
    <t>В связи с ростом цен на услуги почтовой связи</t>
  </si>
  <si>
    <t>9.6</t>
  </si>
  <si>
    <t>услуги дезостанции</t>
  </si>
  <si>
    <t>За счет увеличения площади, подлежащей дезобработке (в результате открытия контакт-центра), и роста стоимости услуг</t>
  </si>
  <si>
    <t>9.7</t>
  </si>
  <si>
    <t>услуги спецавтотранспорта</t>
  </si>
  <si>
    <t xml:space="preserve">В связи с ростом цен на услуги </t>
  </si>
  <si>
    <t>9.8</t>
  </si>
  <si>
    <t>услуги охраны</t>
  </si>
  <si>
    <t>В связи с ростом в 2015г стоимости 1 пост/часа услуг охранной организации</t>
  </si>
  <si>
    <t>9.9</t>
  </si>
  <si>
    <t>комплектующие к оргтехнике</t>
  </si>
  <si>
    <t>В связи с ростом цен на комплектующие и расходные материалы</t>
  </si>
  <si>
    <t>9.10</t>
  </si>
  <si>
    <t>канцелярские расходы</t>
  </si>
  <si>
    <t>В связи с ростом цен на канцелярские товары</t>
  </si>
  <si>
    <t>9.11</t>
  </si>
  <si>
    <t>содержание зданий</t>
  </si>
  <si>
    <t>Фактическая потребность в материалах на содержание здания превышает затраты, утверждённые тарифной сметой, а также в связи с ростом цен на данные материалы</t>
  </si>
  <si>
    <t>9.12</t>
  </si>
  <si>
    <t>подготовка кадров</t>
  </si>
  <si>
    <t>Перевыполнение за счет повышения квалификации в соответствии с  требованиями стандартов внедрения на предприятии системы менеджмента качества, а также обучения по охране труда  (в соответствии с приказом Министра здравоохранения и социального развития Республики Казахстан от 29 июля 2015 года № 633 "Об утверждении правил и сроков проведения обучения, инструктирования и проверок знаний по вопросам безопасности и охраны труда работников" проводится обязательное обучение работников, ответственных за обеспечение безопасности и охраны труда, каждые 3 года)</t>
  </si>
  <si>
    <t>9.13</t>
  </si>
  <si>
    <t>услуги СМИ</t>
  </si>
  <si>
    <t>За счет роста цены 1см2 опубликования информации на 18% по сравнению с ценой, предусмотренной тарифом</t>
  </si>
  <si>
    <t>9.14</t>
  </si>
  <si>
    <t>расходы по охране труда</t>
  </si>
  <si>
    <t>Фактическая потребность в средствах защиты, спецодежде превышает затраты, утверждённые тарифной сметой, а также в связи с ростом цен на данные материалы</t>
  </si>
  <si>
    <t>9.15</t>
  </si>
  <si>
    <t>страхование ГПО</t>
  </si>
  <si>
    <t>За счет роста ФОТ</t>
  </si>
  <si>
    <t>9.16</t>
  </si>
  <si>
    <t>вспомогательные материалы</t>
  </si>
  <si>
    <t xml:space="preserve">По фактической потребности </t>
  </si>
  <si>
    <t>9.17</t>
  </si>
  <si>
    <t>услуги финансовой и технической экспертизы</t>
  </si>
  <si>
    <t>За счет превышения фактической стоимости услуги по сравнению с утвержденной в тарифной смете</t>
  </si>
  <si>
    <t>9.18</t>
  </si>
  <si>
    <t>аренда помещений</t>
  </si>
  <si>
    <t>Оплата за аренду помещения для проведения слушаний по отчету о деятельности СЕМ перед потребителями</t>
  </si>
  <si>
    <t>9.19</t>
  </si>
  <si>
    <t>аудиторские услуги</t>
  </si>
  <si>
    <t>9.20</t>
  </si>
  <si>
    <t>услуги пожарной части</t>
  </si>
  <si>
    <t>9.21</t>
  </si>
  <si>
    <t>периодическая печать (подписка)</t>
  </si>
  <si>
    <t>В связи с ростом цен на периодические издания</t>
  </si>
  <si>
    <t>9.22</t>
  </si>
  <si>
    <t>услуги сторонних организаций</t>
  </si>
  <si>
    <t>10</t>
  </si>
  <si>
    <t>Всего затрат</t>
  </si>
  <si>
    <t>Прибыль</t>
  </si>
  <si>
    <t>12</t>
  </si>
  <si>
    <t>Всего доходов</t>
  </si>
  <si>
    <t>Объём оказываемых услуг</t>
  </si>
  <si>
    <t>тыс.Гкал</t>
  </si>
  <si>
    <t>Тариф без (НДС)</t>
  </si>
  <si>
    <t>тенге/Гкал</t>
  </si>
  <si>
    <t>Тариф по снабженческой надбавке за 2015г указан средневзвешенный, так как на период действия временного компенсирующего тарифа до 1 июля 2015г размер снабженческой надбавки для ТОО "Севказэнергосбыт" составлял 26,5 тенге за 1Гкал, с 1 июля 2015г - 26,81 тенге за 1Гкал.</t>
  </si>
  <si>
    <t>Тариф на производство тепловой энергии</t>
  </si>
  <si>
    <t>Тариф на производство тепловой энергии за 2015г указан средневзвешенный, так как на период действия временного компенсирующего тарифа до 1 июля 2015г стоимость покупки тепловой энергии с коллекторов АО "СЕВКАЗЭНЕРГО" составляла 1614,75 тенге за 1Гкал, с 1 июля 2015г - 1623,51 тенге за 1Гкал.</t>
  </si>
  <si>
    <t>Тариф на передачу и распределение тепловой энергии</t>
  </si>
  <si>
    <t>Тариф на передачу и распределение тепловой энергии за 2015г указан средневзвешенный, так как на период действия временного компенсирующего тарифа до 1 июля 2015г стоимость транспортировки энергии составляла 1362,44 тенге за 1Гкал, с 1 июля 2015г - 1362,66 тенге за 1Гкал.</t>
  </si>
  <si>
    <t xml:space="preserve">Тариф на снабжение тепловой энергией, без учёта НДС </t>
  </si>
  <si>
    <t xml:space="preserve">Наименование организации: ТОО "Севказэнергосбыт" </t>
  </si>
  <si>
    <t>Адрес: г. Петропавловск, ул. Жумабаева 66</t>
  </si>
  <si>
    <t>Телефон: 8-7152-36-61-56</t>
  </si>
  <si>
    <t>Адрес электронной почты: office-dse@sevkazenergo.kz</t>
  </si>
  <si>
    <t>Руководитель: Сагандыков Магауия Карипуланович</t>
  </si>
  <si>
    <t>Дата «29» апреля 2016 года</t>
  </si>
  <si>
    <t>(подпись)</t>
  </si>
  <si>
    <t>М.П.</t>
  </si>
  <si>
    <t>И.о. генерального директора</t>
  </si>
  <si>
    <t>Т.Ф. Пашкова</t>
  </si>
  <si>
    <t>Главный бухгалтер</t>
  </si>
  <si>
    <t>С.В. Мирошниченко</t>
  </si>
  <si>
    <t>Начальник ПЭО</t>
  </si>
  <si>
    <t>О.В. Бражник</t>
  </si>
  <si>
    <t>М.У. Иманкулов</t>
  </si>
  <si>
    <t xml:space="preserve">Фамилия и телефон исполнителя: Шевелева Р.Е.              41-28-29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</si>
</sst>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_ ;[Red]\-#,##0\ "/>
    <numFmt numFmtId="167" formatCode="#,##0.0_ ;[Red]\-#,##0.0\ "/>
    <numFmt numFmtId="168" formatCode="#,##0.00_ ;[Red]\-#,##0.00\ "/>
    <numFmt numFmtId="169" formatCode="_(* #,##0.0_);_(* \(#,##0.00\);_(* &quot;-&quot;??_);_(@_)"/>
    <numFmt numFmtId="170" formatCode="General_)"/>
    <numFmt numFmtId="171" formatCode="0.000"/>
    <numFmt numFmtId="172" formatCode="#,##0.0_);\(#,##0.0\)"/>
    <numFmt numFmtId="173" formatCode="#,##0.000_);\(#,##0.000\)"/>
    <numFmt numFmtId="174" formatCode="&quot;$&quot;#,\);\(&quot;$&quot;#,##0\)"/>
    <numFmt numFmtId="175" formatCode="\60\4\7\:"/>
    <numFmt numFmtId="176" formatCode="0&quot;  &quot;"/>
    <numFmt numFmtId="177" formatCode="&quot;$&quot;#,\);\(&quot;$&quot;#,\)"/>
    <numFmt numFmtId="178" formatCode="&quot;$&quot;#,;\(&quot;$&quot;#,\)"/>
    <numFmt numFmtId="179" formatCode="#,##0.000"/>
  </numFmts>
  <fonts count="70">
    <font>
      <sz val="10"/>
      <name val="Arial Cyr"/>
      <family val="0"/>
    </font>
    <font>
      <sz val="14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1"/>
      <name val="Arial Cyr"/>
      <family val="2"/>
    </font>
    <font>
      <u val="single"/>
      <sz val="8"/>
      <color indexed="12"/>
      <name val="Arial Cyr"/>
      <family val="0"/>
    </font>
    <font>
      <u val="single"/>
      <sz val="14"/>
      <color indexed="12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10"/>
      <name val="Courier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Times New Roman"/>
      <family val="1"/>
    </font>
    <font>
      <sz val="10"/>
      <name val="Helv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9" fontId="40" fillId="0" borderId="0" applyFill="0" applyBorder="0" applyAlignment="0">
      <protection/>
    </xf>
    <xf numFmtId="170" fontId="40" fillId="0" borderId="0" applyFill="0" applyBorder="0" applyAlignment="0">
      <protection/>
    </xf>
    <xf numFmtId="171" fontId="40" fillId="0" borderId="0" applyFill="0" applyBorder="0" applyAlignment="0">
      <protection/>
    </xf>
    <xf numFmtId="172" fontId="41" fillId="0" borderId="0" applyFill="0" applyBorder="0" applyAlignment="0">
      <protection/>
    </xf>
    <xf numFmtId="173" fontId="41" fillId="0" borderId="0" applyFill="0" applyBorder="0" applyAlignment="0">
      <protection/>
    </xf>
    <xf numFmtId="169" fontId="40" fillId="0" borderId="0" applyFill="0" applyBorder="0" applyAlignment="0">
      <protection/>
    </xf>
    <xf numFmtId="174" fontId="41" fillId="0" borderId="0" applyFill="0" applyBorder="0" applyAlignment="0">
      <protection/>
    </xf>
    <xf numFmtId="170" fontId="40" fillId="0" borderId="0" applyFill="0" applyBorder="0" applyAlignment="0">
      <protection/>
    </xf>
    <xf numFmtId="0" fontId="32" fillId="0" borderId="0" applyFont="0" applyFill="0" applyBorder="0" applyAlignment="0" applyProtection="0"/>
    <xf numFmtId="169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32" fillId="0" borderId="0" applyFont="0" applyFill="0" applyBorder="0" applyAlignment="0" applyProtection="0"/>
    <xf numFmtId="170" fontId="40" fillId="0" borderId="0" applyFont="0" applyFill="0" applyBorder="0" applyAlignment="0" applyProtection="0"/>
    <xf numFmtId="174" fontId="41" fillId="0" borderId="0" applyFont="0" applyFill="0" applyBorder="0" applyAlignment="0" applyProtection="0"/>
    <xf numFmtId="14" fontId="42" fillId="0" borderId="0" applyFill="0" applyBorder="0" applyAlignment="0">
      <protection/>
    </xf>
    <xf numFmtId="38" fontId="43" fillId="0" borderId="1">
      <alignment vertical="center"/>
      <protection/>
    </xf>
    <xf numFmtId="169" fontId="40" fillId="0" borderId="0" applyFill="0" applyBorder="0" applyAlignment="0">
      <protection/>
    </xf>
    <xf numFmtId="170" fontId="40" fillId="0" borderId="0" applyFill="0" applyBorder="0" applyAlignment="0">
      <protection/>
    </xf>
    <xf numFmtId="169" fontId="40" fillId="0" borderId="0" applyFill="0" applyBorder="0" applyAlignment="0">
      <protection/>
    </xf>
    <xf numFmtId="174" fontId="41" fillId="0" borderId="0" applyFill="0" applyBorder="0" applyAlignment="0">
      <protection/>
    </xf>
    <xf numFmtId="170" fontId="40" fillId="0" borderId="0" applyFill="0" applyBorder="0" applyAlignment="0">
      <protection/>
    </xf>
    <xf numFmtId="38" fontId="44" fillId="20" borderId="0" applyNumberFormat="0" applyBorder="0" applyAlignment="0" applyProtection="0"/>
    <xf numFmtId="0" fontId="45" fillId="0" borderId="2" applyNumberFormat="0" applyAlignment="0" applyProtection="0"/>
    <xf numFmtId="0" fontId="45" fillId="0" borderId="3">
      <alignment horizontal="left" vertical="center"/>
      <protection/>
    </xf>
    <xf numFmtId="0" fontId="46" fillId="0" borderId="0" applyNumberFormat="0" applyFill="0" applyBorder="0" applyAlignment="0" applyProtection="0"/>
    <xf numFmtId="10" fontId="44" fillId="21" borderId="4" applyNumberFormat="0" applyBorder="0" applyAlignment="0" applyProtection="0"/>
    <xf numFmtId="169" fontId="40" fillId="0" borderId="0" applyFill="0" applyBorder="0" applyAlignment="0">
      <protection/>
    </xf>
    <xf numFmtId="170" fontId="40" fillId="0" borderId="0" applyFill="0" applyBorder="0" applyAlignment="0">
      <protection/>
    </xf>
    <xf numFmtId="169" fontId="40" fillId="0" borderId="0" applyFill="0" applyBorder="0" applyAlignment="0">
      <protection/>
    </xf>
    <xf numFmtId="174" fontId="41" fillId="0" borderId="0" applyFill="0" applyBorder="0" applyAlignment="0">
      <protection/>
    </xf>
    <xf numFmtId="170" fontId="40" fillId="0" borderId="0" applyFill="0" applyBorder="0" applyAlignment="0">
      <protection/>
    </xf>
    <xf numFmtId="176" fontId="0" fillId="0" borderId="0">
      <alignment/>
      <protection/>
    </xf>
    <xf numFmtId="176" fontId="0" fillId="0" borderId="0">
      <alignment/>
      <protection/>
    </xf>
    <xf numFmtId="0" fontId="32" fillId="0" borderId="0">
      <alignment/>
      <protection/>
    </xf>
    <xf numFmtId="0" fontId="28" fillId="22" borderId="0">
      <alignment/>
      <protection/>
    </xf>
    <xf numFmtId="173" fontId="41" fillId="0" borderId="0" applyFont="0" applyFill="0" applyBorder="0" applyAlignment="0" applyProtection="0"/>
    <xf numFmtId="175" fontId="40" fillId="0" borderId="0" applyFont="0" applyFill="0" applyBorder="0" applyAlignment="0" applyProtection="0"/>
    <xf numFmtId="10" fontId="32" fillId="0" borderId="0" applyFont="0" applyFill="0" applyBorder="0" applyAlignment="0" applyProtection="0"/>
    <xf numFmtId="177" fontId="41" fillId="0" borderId="0" applyFont="0" applyFill="0" applyBorder="0" applyAlignment="0" applyProtection="0"/>
    <xf numFmtId="169" fontId="40" fillId="0" borderId="0" applyFill="0" applyBorder="0" applyAlignment="0">
      <protection/>
    </xf>
    <xf numFmtId="170" fontId="40" fillId="0" borderId="0" applyFill="0" applyBorder="0" applyAlignment="0">
      <protection/>
    </xf>
    <xf numFmtId="169" fontId="40" fillId="0" borderId="0" applyFill="0" applyBorder="0" applyAlignment="0">
      <protection/>
    </xf>
    <xf numFmtId="174" fontId="41" fillId="0" borderId="0" applyFill="0" applyBorder="0" applyAlignment="0">
      <protection/>
    </xf>
    <xf numFmtId="170" fontId="40" fillId="0" borderId="0" applyFill="0" applyBorder="0" applyAlignment="0">
      <protection/>
    </xf>
    <xf numFmtId="49" fontId="42" fillId="0" borderId="0" applyFill="0" applyBorder="0" applyAlignment="0">
      <protection/>
    </xf>
    <xf numFmtId="177" fontId="41" fillId="0" borderId="0" applyFill="0" applyBorder="0" applyAlignment="0">
      <protection/>
    </xf>
    <xf numFmtId="178" fontId="41" fillId="0" borderId="0" applyFill="0" applyBorder="0" applyAlignment="0"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5" applyNumberFormat="0" applyAlignment="0" applyProtection="0"/>
    <xf numFmtId="0" fontId="52" fillId="30" borderId="6" applyNumberFormat="0" applyAlignment="0" applyProtection="0"/>
    <xf numFmtId="0" fontId="53" fillId="30" borderId="5" applyNumberFormat="0" applyAlignment="0" applyProtection="0"/>
    <xf numFmtId="0" fontId="19" fillId="0" borderId="0" applyNumberForma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1" borderId="11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4" borderId="12" applyNumberFormat="0" applyFont="0" applyAlignment="0" applyProtection="0"/>
    <xf numFmtId="0" fontId="0" fillId="21" borderId="13" applyNumberFormat="0" applyFont="0" applyAlignment="0" applyProtection="0"/>
    <xf numFmtId="9" fontId="49" fillId="0" borderId="0" applyFont="0" applyFill="0" applyBorder="0" applyAlignment="0" applyProtection="0"/>
    <xf numFmtId="0" fontId="63" fillId="0" borderId="14" applyNumberFormat="0" applyFill="0" applyAlignment="0" applyProtection="0"/>
    <xf numFmtId="0" fontId="48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5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101" applyFont="1" applyFill="1">
      <alignment/>
      <protection/>
    </xf>
    <xf numFmtId="0" fontId="66" fillId="0" borderId="0" xfId="0" applyFont="1" applyFill="1" applyAlignment="1">
      <alignment horizontal="right" vertical="center"/>
    </xf>
    <xf numFmtId="0" fontId="20" fillId="0" borderId="0" xfId="89" applyFont="1" applyFill="1" applyAlignment="1" applyProtection="1">
      <alignment horizontal="right" vertical="center"/>
      <protection/>
    </xf>
    <xf numFmtId="0" fontId="21" fillId="0" borderId="0" xfId="101" applyFont="1" applyFill="1" applyAlignment="1">
      <alignment horizontal="center" vertical="center" wrapText="1"/>
      <protection/>
    </xf>
    <xf numFmtId="0" fontId="0" fillId="0" borderId="0" xfId="101" applyFont="1" applyFill="1">
      <alignment/>
      <protection/>
    </xf>
    <xf numFmtId="0" fontId="22" fillId="0" borderId="0" xfId="101" applyFont="1" applyFill="1" applyBorder="1" applyAlignment="1">
      <alignment horizontal="left" wrapText="1"/>
      <protection/>
    </xf>
    <xf numFmtId="0" fontId="23" fillId="36" borderId="4" xfId="101" applyFont="1" applyFill="1" applyBorder="1" applyAlignment="1">
      <alignment horizontal="center" vertical="center" wrapText="1"/>
      <protection/>
    </xf>
    <xf numFmtId="0" fontId="24" fillId="0" borderId="0" xfId="101" applyFont="1" applyFill="1">
      <alignment/>
      <protection/>
    </xf>
    <xf numFmtId="0" fontId="25" fillId="0" borderId="0" xfId="101" applyFont="1" applyFill="1" applyAlignment="1">
      <alignment horizontal="center" vertical="center"/>
      <protection/>
    </xf>
    <xf numFmtId="0" fontId="23" fillId="0" borderId="4" xfId="101" applyFont="1" applyFill="1" applyBorder="1" applyAlignment="1">
      <alignment horizontal="center" vertical="center" wrapText="1"/>
      <protection/>
    </xf>
    <xf numFmtId="0" fontId="26" fillId="0" borderId="4" xfId="101" applyFont="1" applyFill="1" applyBorder="1" applyAlignment="1">
      <alignment horizontal="left" vertical="center" wrapText="1"/>
      <protection/>
    </xf>
    <xf numFmtId="3" fontId="23" fillId="0" borderId="4" xfId="101" applyNumberFormat="1" applyFont="1" applyFill="1" applyBorder="1" applyAlignment="1">
      <alignment horizontal="center" vertical="center" wrapText="1"/>
      <protection/>
    </xf>
    <xf numFmtId="3" fontId="23" fillId="37" borderId="4" xfId="101" applyNumberFormat="1" applyFont="1" applyFill="1" applyBorder="1" applyAlignment="1">
      <alignment horizontal="center" vertical="center" wrapText="1"/>
      <protection/>
    </xf>
    <xf numFmtId="3" fontId="23" fillId="37" borderId="4" xfId="101" applyNumberFormat="1" applyFont="1" applyFill="1" applyBorder="1" applyAlignment="1">
      <alignment horizontal="center" vertical="center"/>
      <protection/>
    </xf>
    <xf numFmtId="164" fontId="23" fillId="0" borderId="4" xfId="101" applyNumberFormat="1" applyFont="1" applyFill="1" applyBorder="1" applyAlignment="1">
      <alignment horizontal="center" vertical="center"/>
      <protection/>
    </xf>
    <xf numFmtId="0" fontId="25" fillId="0" borderId="4" xfId="101" applyFont="1" applyFill="1" applyBorder="1" applyAlignment="1">
      <alignment horizontal="center" vertical="center"/>
      <protection/>
    </xf>
    <xf numFmtId="165" fontId="23" fillId="0" borderId="4" xfId="101" applyNumberFormat="1" applyFont="1" applyFill="1" applyBorder="1" applyAlignment="1">
      <alignment horizontal="center" vertical="center"/>
      <protection/>
    </xf>
    <xf numFmtId="0" fontId="27" fillId="0" borderId="4" xfId="101" applyFont="1" applyFill="1" applyBorder="1" applyAlignment="1">
      <alignment horizontal="left" vertical="center" wrapText="1"/>
      <protection/>
    </xf>
    <xf numFmtId="0" fontId="23" fillId="37" borderId="4" xfId="101" applyFont="1" applyFill="1" applyBorder="1" applyAlignment="1">
      <alignment horizontal="center" vertical="center" wrapText="1"/>
      <protection/>
    </xf>
    <xf numFmtId="0" fontId="23" fillId="37" borderId="4" xfId="101" applyFont="1" applyFill="1" applyBorder="1" applyAlignment="1">
      <alignment horizontal="center" vertical="center"/>
      <protection/>
    </xf>
    <xf numFmtId="166" fontId="28" fillId="0" borderId="4" xfId="101" applyNumberFormat="1" applyFont="1" applyFill="1" applyBorder="1" applyAlignment="1">
      <alignment horizontal="center" vertical="center" wrapText="1"/>
      <protection/>
    </xf>
    <xf numFmtId="0" fontId="28" fillId="0" borderId="4" xfId="101" applyFont="1" applyFill="1" applyBorder="1" applyAlignment="1">
      <alignment horizontal="left" vertical="center" wrapText="1"/>
      <protection/>
    </xf>
    <xf numFmtId="3" fontId="29" fillId="0" borderId="4" xfId="101" applyNumberFormat="1" applyFont="1" applyFill="1" applyBorder="1" applyAlignment="1">
      <alignment horizontal="center" vertical="center" wrapText="1"/>
      <protection/>
    </xf>
    <xf numFmtId="3" fontId="29" fillId="37" borderId="4" xfId="101" applyNumberFormat="1" applyFont="1" applyFill="1" applyBorder="1" applyAlignment="1">
      <alignment horizontal="center" vertical="center" wrapText="1"/>
      <protection/>
    </xf>
    <xf numFmtId="3" fontId="29" fillId="37" borderId="4" xfId="101" applyNumberFormat="1" applyFont="1" applyFill="1" applyBorder="1" applyAlignment="1">
      <alignment horizontal="center" vertical="center"/>
      <protection/>
    </xf>
    <xf numFmtId="165" fontId="29" fillId="0" borderId="4" xfId="101" applyNumberFormat="1" applyFont="1" applyFill="1" applyBorder="1" applyAlignment="1">
      <alignment horizontal="center" vertical="center" wrapText="1"/>
      <protection/>
    </xf>
    <xf numFmtId="3" fontId="29" fillId="0" borderId="4" xfId="101" applyNumberFormat="1" applyFont="1" applyFill="1" applyBorder="1" applyAlignment="1">
      <alignment horizontal="left" vertical="center" wrapText="1"/>
      <protection/>
    </xf>
    <xf numFmtId="164" fontId="30" fillId="0" borderId="0" xfId="101" applyNumberFormat="1" applyFont="1" applyFill="1" applyAlignment="1">
      <alignment vertical="center"/>
      <protection/>
    </xf>
    <xf numFmtId="0" fontId="30" fillId="0" borderId="0" xfId="101" applyFont="1" applyFill="1" applyAlignment="1">
      <alignment vertical="center"/>
      <protection/>
    </xf>
    <xf numFmtId="166" fontId="28" fillId="0" borderId="4" xfId="101" applyNumberFormat="1" applyFont="1" applyFill="1" applyBorder="1" applyAlignment="1">
      <alignment horizontal="left" vertical="center" wrapText="1"/>
      <protection/>
    </xf>
    <xf numFmtId="166" fontId="29" fillId="0" borderId="4" xfId="101" applyNumberFormat="1" applyFont="1" applyFill="1" applyBorder="1" applyAlignment="1">
      <alignment horizontal="center" vertical="center" wrapText="1"/>
      <protection/>
    </xf>
    <xf numFmtId="166" fontId="29" fillId="37" borderId="4" xfId="101" applyNumberFormat="1" applyFont="1" applyFill="1" applyBorder="1" applyAlignment="1">
      <alignment horizontal="center" vertical="center" wrapText="1"/>
      <protection/>
    </xf>
    <xf numFmtId="166" fontId="30" fillId="0" borderId="0" xfId="101" applyNumberFormat="1" applyFont="1" applyFill="1" applyAlignment="1">
      <alignment vertical="center"/>
      <protection/>
    </xf>
    <xf numFmtId="166" fontId="29" fillId="0" borderId="4" xfId="101" applyNumberFormat="1" applyFont="1" applyFill="1" applyBorder="1" applyAlignment="1">
      <alignment horizontal="left" vertical="center" wrapText="1"/>
      <protection/>
    </xf>
    <xf numFmtId="166" fontId="31" fillId="0" borderId="0" xfId="101" applyNumberFormat="1" applyFont="1" applyFill="1" applyAlignment="1">
      <alignment vertical="center"/>
      <protection/>
    </xf>
    <xf numFmtId="3" fontId="29" fillId="0" borderId="4" xfId="101" applyNumberFormat="1" applyFont="1" applyFill="1" applyBorder="1" applyAlignment="1">
      <alignment vertical="center" wrapText="1"/>
      <protection/>
    </xf>
    <xf numFmtId="3" fontId="29" fillId="0" borderId="4" xfId="101" applyNumberFormat="1" applyFont="1" applyFill="1" applyBorder="1" applyAlignment="1">
      <alignment horizontal="center" vertical="center"/>
      <protection/>
    </xf>
    <xf numFmtId="0" fontId="24" fillId="0" borderId="0" xfId="102" applyFont="1" applyFill="1" applyAlignment="1">
      <alignment vertical="center" wrapText="1"/>
      <protection/>
    </xf>
    <xf numFmtId="3" fontId="67" fillId="0" borderId="4" xfId="101" applyNumberFormat="1" applyFont="1" applyFill="1" applyBorder="1" applyAlignment="1">
      <alignment vertical="center"/>
      <protection/>
    </xf>
    <xf numFmtId="166" fontId="34" fillId="0" borderId="4" xfId="101" applyNumberFormat="1" applyFont="1" applyFill="1" applyBorder="1" applyAlignment="1">
      <alignment horizontal="left" vertical="center" wrapText="1"/>
      <protection/>
    </xf>
    <xf numFmtId="49" fontId="28" fillId="0" borderId="4" xfId="101" applyNumberFormat="1" applyFont="1" applyFill="1" applyBorder="1" applyAlignment="1">
      <alignment horizontal="center" vertical="center" wrapText="1"/>
      <protection/>
    </xf>
    <xf numFmtId="3" fontId="29" fillId="0" borderId="4" xfId="101" applyNumberFormat="1" applyFont="1" applyFill="1" applyBorder="1" applyAlignment="1">
      <alignment horizontal="justify" vertical="center" wrapText="1"/>
      <protection/>
    </xf>
    <xf numFmtId="167" fontId="29" fillId="0" borderId="4" xfId="101" applyNumberFormat="1" applyFont="1" applyFill="1" applyBorder="1" applyAlignment="1">
      <alignment horizontal="center" vertical="center" wrapText="1"/>
      <protection/>
    </xf>
    <xf numFmtId="166" fontId="29" fillId="0" borderId="4" xfId="101" applyNumberFormat="1" applyFont="1" applyFill="1" applyBorder="1" applyAlignment="1">
      <alignment vertical="center"/>
      <protection/>
    </xf>
    <xf numFmtId="3" fontId="67" fillId="0" borderId="4" xfId="101" applyNumberFormat="1" applyFont="1" applyFill="1" applyBorder="1" applyAlignment="1">
      <alignment horizontal="left" vertical="center" wrapText="1"/>
      <protection/>
    </xf>
    <xf numFmtId="49" fontId="26" fillId="0" borderId="4" xfId="101" applyNumberFormat="1" applyFont="1" applyFill="1" applyBorder="1" applyAlignment="1">
      <alignment horizontal="center" vertical="center" wrapText="1"/>
      <protection/>
    </xf>
    <xf numFmtId="166" fontId="23" fillId="0" borderId="4" xfId="101" applyNumberFormat="1" applyFont="1" applyFill="1" applyBorder="1" applyAlignment="1">
      <alignment horizontal="left" vertical="center" wrapText="1"/>
      <protection/>
    </xf>
    <xf numFmtId="166" fontId="23" fillId="0" borderId="4" xfId="101" applyNumberFormat="1" applyFont="1" applyFill="1" applyBorder="1" applyAlignment="1">
      <alignment horizontal="center" vertical="center" wrapText="1"/>
      <protection/>
    </xf>
    <xf numFmtId="166" fontId="23" fillId="37" borderId="4" xfId="101" applyNumberFormat="1" applyFont="1" applyFill="1" applyBorder="1" applyAlignment="1">
      <alignment horizontal="center" vertical="center" wrapText="1"/>
      <protection/>
    </xf>
    <xf numFmtId="165" fontId="23" fillId="0" borderId="4" xfId="101" applyNumberFormat="1" applyFont="1" applyFill="1" applyBorder="1" applyAlignment="1">
      <alignment horizontal="center" vertical="center" wrapText="1"/>
      <protection/>
    </xf>
    <xf numFmtId="3" fontId="68" fillId="0" borderId="4" xfId="101" applyNumberFormat="1" applyFont="1" applyFill="1" applyBorder="1" applyAlignment="1">
      <alignment vertical="center"/>
      <protection/>
    </xf>
    <xf numFmtId="166" fontId="26" fillId="0" borderId="4" xfId="101" applyNumberFormat="1" applyFont="1" applyFill="1" applyBorder="1" applyAlignment="1">
      <alignment horizontal="center" vertical="center" wrapText="1"/>
      <protection/>
    </xf>
    <xf numFmtId="167" fontId="29" fillId="37" borderId="4" xfId="101" applyNumberFormat="1" applyFont="1" applyFill="1" applyBorder="1" applyAlignment="1">
      <alignment horizontal="center" vertical="center" wrapText="1"/>
      <protection/>
    </xf>
    <xf numFmtId="165" fontId="29" fillId="37" borderId="4" xfId="101" applyNumberFormat="1" applyFont="1" applyFill="1" applyBorder="1" applyAlignment="1">
      <alignment horizontal="center" vertical="center"/>
      <protection/>
    </xf>
    <xf numFmtId="168" fontId="23" fillId="0" borderId="4" xfId="101" applyNumberFormat="1" applyFont="1" applyFill="1" applyBorder="1" applyAlignment="1">
      <alignment horizontal="center" vertical="center" wrapText="1"/>
      <protection/>
    </xf>
    <xf numFmtId="168" fontId="23" fillId="37" borderId="4" xfId="101" applyNumberFormat="1" applyFont="1" applyFill="1" applyBorder="1" applyAlignment="1">
      <alignment horizontal="center" vertical="center" wrapText="1"/>
      <protection/>
    </xf>
    <xf numFmtId="165" fontId="23" fillId="37" borderId="4" xfId="101" applyNumberFormat="1" applyFont="1" applyFill="1" applyBorder="1" applyAlignment="1">
      <alignment horizontal="center" vertical="center"/>
      <protection/>
    </xf>
    <xf numFmtId="168" fontId="36" fillId="0" borderId="0" xfId="101" applyNumberFormat="1" applyFont="1" applyFill="1" applyAlignment="1">
      <alignment vertical="center"/>
      <protection/>
    </xf>
    <xf numFmtId="166" fontId="36" fillId="0" borderId="0" xfId="101" applyNumberFormat="1" applyFont="1" applyFill="1" applyAlignment="1">
      <alignment vertical="center"/>
      <protection/>
    </xf>
    <xf numFmtId="0" fontId="29" fillId="0" borderId="4" xfId="101" applyFont="1" applyFill="1" applyBorder="1" applyAlignment="1">
      <alignment horizontal="center" vertical="center" wrapText="1"/>
      <protection/>
    </xf>
    <xf numFmtId="0" fontId="29" fillId="0" borderId="4" xfId="101" applyFont="1" applyFill="1" applyBorder="1" applyAlignment="1">
      <alignment horizontal="left" vertical="center" wrapText="1"/>
      <protection/>
    </xf>
    <xf numFmtId="168" fontId="29" fillId="0" borderId="4" xfId="101" applyNumberFormat="1" applyFont="1" applyFill="1" applyBorder="1" applyAlignment="1">
      <alignment horizontal="center" vertical="center" wrapText="1"/>
      <protection/>
    </xf>
    <xf numFmtId="168" fontId="29" fillId="37" borderId="4" xfId="101" applyNumberFormat="1" applyFont="1" applyFill="1" applyBorder="1" applyAlignment="1">
      <alignment horizontal="center" vertical="center" wrapText="1"/>
      <protection/>
    </xf>
    <xf numFmtId="0" fontId="31" fillId="0" borderId="4" xfId="101" applyFont="1" applyFill="1" applyBorder="1" applyAlignment="1">
      <alignment horizontal="justify" vertical="center" wrapText="1"/>
      <protection/>
    </xf>
    <xf numFmtId="0" fontId="31" fillId="0" borderId="0" xfId="101" applyFont="1" applyFill="1">
      <alignment/>
      <protection/>
    </xf>
    <xf numFmtId="1" fontId="31" fillId="0" borderId="0" xfId="101" applyNumberFormat="1" applyFont="1" applyFill="1">
      <alignment/>
      <protection/>
    </xf>
    <xf numFmtId="4" fontId="29" fillId="0" borderId="4" xfId="101" applyNumberFormat="1" applyFont="1" applyFill="1" applyBorder="1" applyAlignment="1">
      <alignment horizontal="center" vertical="center" wrapText="1"/>
      <protection/>
    </xf>
    <xf numFmtId="0" fontId="68" fillId="0" borderId="4" xfId="101" applyFont="1" applyFill="1" applyBorder="1">
      <alignment/>
      <protection/>
    </xf>
    <xf numFmtId="2" fontId="29" fillId="0" borderId="0" xfId="101" applyNumberFormat="1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31" fillId="0" borderId="15" xfId="101" applyFont="1" applyFill="1" applyBorder="1">
      <alignment/>
      <protection/>
    </xf>
    <xf numFmtId="0" fontId="31" fillId="0" borderId="0" xfId="101" applyFont="1" applyFill="1" applyAlignment="1">
      <alignment horizontal="center"/>
      <protection/>
    </xf>
    <xf numFmtId="0" fontId="29" fillId="0" borderId="0" xfId="101" applyFont="1" applyFill="1" applyAlignment="1">
      <alignment horizontal="left"/>
      <protection/>
    </xf>
    <xf numFmtId="0" fontId="29" fillId="0" borderId="0" xfId="101" applyFont="1" applyFill="1">
      <alignment/>
      <protection/>
    </xf>
    <xf numFmtId="1" fontId="29" fillId="0" borderId="0" xfId="101" applyNumberFormat="1" applyFont="1" applyFill="1" applyAlignment="1">
      <alignment horizontal="right"/>
      <protection/>
    </xf>
    <xf numFmtId="2" fontId="29" fillId="0" borderId="0" xfId="101" applyNumberFormat="1" applyFont="1" applyFill="1" applyAlignment="1">
      <alignment horizontal="right"/>
      <protection/>
    </xf>
    <xf numFmtId="166" fontId="29" fillId="0" borderId="0" xfId="101" applyNumberFormat="1" applyFont="1" applyFill="1">
      <alignment/>
      <protection/>
    </xf>
    <xf numFmtId="166" fontId="29" fillId="0" borderId="0" xfId="101" applyNumberFormat="1" applyFont="1" applyFill="1" applyAlignment="1">
      <alignment horizontal="right"/>
      <protection/>
    </xf>
    <xf numFmtId="0" fontId="29" fillId="0" borderId="0" xfId="101" applyFont="1" applyFill="1" applyAlignment="1">
      <alignment horizontal="right"/>
      <protection/>
    </xf>
    <xf numFmtId="0" fontId="29" fillId="0" borderId="0" xfId="101" applyFont="1" applyFill="1" applyAlignment="1">
      <alignment horizontal="left"/>
      <protection/>
    </xf>
    <xf numFmtId="0" fontId="29" fillId="0" borderId="0" xfId="101" applyFont="1" applyFill="1" applyAlignment="1">
      <alignment horizontal="right"/>
      <protection/>
    </xf>
    <xf numFmtId="0" fontId="31" fillId="37" borderId="0" xfId="101" applyFont="1" applyFill="1">
      <alignment/>
      <protection/>
    </xf>
    <xf numFmtId="0" fontId="37" fillId="0" borderId="0" xfId="101" applyFont="1" applyFill="1">
      <alignment/>
      <protection/>
    </xf>
    <xf numFmtId="0" fontId="31" fillId="38" borderId="0" xfId="101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lc Currency (0)" xfId="33"/>
    <cellStyle name="Calc Currency (2)" xfId="34"/>
    <cellStyle name="Calc Percent (0)" xfId="35"/>
    <cellStyle name="Calc Percent (1)" xfId="36"/>
    <cellStyle name="Calc Percent (2)" xfId="37"/>
    <cellStyle name="Calc Units (0)" xfId="38"/>
    <cellStyle name="Calc Units (1)" xfId="39"/>
    <cellStyle name="Calc Units (2)" xfId="40"/>
    <cellStyle name="Comma [0]_#6 Temps &amp; Contractors" xfId="41"/>
    <cellStyle name="Comma [00]" xfId="42"/>
    <cellStyle name="Comma_#6 Temps &amp; Contractors" xfId="43"/>
    <cellStyle name="Currency [0]_#6 Temps &amp; Contractors" xfId="44"/>
    <cellStyle name="Currency [00]" xfId="45"/>
    <cellStyle name="Currency_#6 Temps &amp; Contractors" xfId="46"/>
    <cellStyle name="Date Short" xfId="47"/>
    <cellStyle name="DELTA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Grey" xfId="54"/>
    <cellStyle name="Header1" xfId="55"/>
    <cellStyle name="Header2" xfId="56"/>
    <cellStyle name="Hyperlink_RESULTS" xfId="57"/>
    <cellStyle name="Input [yellow]" xfId="58"/>
    <cellStyle name="Link Currency (0)" xfId="59"/>
    <cellStyle name="Link Currency (2)" xfId="60"/>
    <cellStyle name="Link Units (0)" xfId="61"/>
    <cellStyle name="Link Units (1)" xfId="62"/>
    <cellStyle name="Link Units (2)" xfId="63"/>
    <cellStyle name="Normal - Style1" xfId="64"/>
    <cellStyle name="Normal - Style1 2" xfId="65"/>
    <cellStyle name="Normal_# 41-Market &amp;Trends" xfId="66"/>
    <cellStyle name="paint" xfId="67"/>
    <cellStyle name="Percent [0]" xfId="68"/>
    <cellStyle name="Percent [00]" xfId="69"/>
    <cellStyle name="Percent [2]" xfId="70"/>
    <cellStyle name="Percent_#6 Temps &amp; Contractors" xfId="71"/>
    <cellStyle name="PrePop Currency (0)" xfId="72"/>
    <cellStyle name="PrePop Currency (2)" xfId="73"/>
    <cellStyle name="PrePop Units (0)" xfId="74"/>
    <cellStyle name="PrePop Units (1)" xfId="75"/>
    <cellStyle name="PrePop Units (2)" xfId="76"/>
    <cellStyle name="Text Indent A" xfId="77"/>
    <cellStyle name="Text Indent B" xfId="78"/>
    <cellStyle name="Text Indent C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Обычный_Бюджет ОФИСА на 2005 год (06-01-05) 2" xfId="101"/>
    <cellStyle name="Обычный_Энергия на хоз.нужды на усл. год" xfId="102"/>
    <cellStyle name="Плохой" xfId="103"/>
    <cellStyle name="Пояснение" xfId="104"/>
    <cellStyle name="Примечание" xfId="105"/>
    <cellStyle name="Примечание 2" xfId="106"/>
    <cellStyle name="Percent" xfId="107"/>
    <cellStyle name="Связанная ячейка" xfId="108"/>
    <cellStyle name="Стиль 1" xfId="109"/>
    <cellStyle name="Текст предупреждения" xfId="110"/>
    <cellStyle name="Тысячи [0]_Пятидневка" xfId="111"/>
    <cellStyle name="Тысячи_Пятидневка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115425" y="21755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А*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ke-main\docs\OBPIK\&#1058;&#1054;&#1054;%20&#1057;&#1077;&#1074;&#1082;&#1072;&#1079;&#1101;&#1085;&#1077;&#1088;&#1075;&#1086;&#1089;&#1073;&#1099;&#1090;\&#1054;&#1090;&#1095;&#1105;&#1090;&#1085;&#1086;&#1089;&#1090;&#1100;%20&#1074;%20&#1044;&#1040;&#1056;&#1045;&#1052;%20&#1080;%20&#1050;&#1047;&#1050;\&#1054;&#1090;&#1095;&#1077;&#1090;%20&#1087;&#1086;%20&#1090;&#1072;&#1088;&#1080;&#1092;&#1085;&#1086;&#1081;%20&#1089;&#1084;&#1077;&#1090;&#1077;%202015&#1075;\&#1043;&#1086;&#1076;&#1086;&#1074;&#1086;&#1081;%202015&#1075;%20&#1076;&#1086;%2001.05.2016&#1075;\&#1058;&#1072;&#1088;&#1080;&#1092;&#1085;&#1072;&#1103;%20&#1089;&#1084;&#1077;&#1090;&#1072;%202015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44;&#1086;&#1093;&#1086;&#1076;&#1099;%20&#1086;&#1090;%20&#1085;&#1072;&#1095;&#1080;&#1089;&#1083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-main\OBPIK\Plan\Fakt\&#1040;&#1054;%20&#1055;&#1069;%202006%20&#1075;\&#1041;&#1080;&#1079;&#1085;&#1077;&#1089;-&#1087;&#1083;&#1072;&#1085;%20&#1082;%20&#1080;&#1085;&#1074;&#1077;&#1089;&#1090;.%20&#1076;&#1086;%202013&#1075;\&#1057;&#1054;&#1055;%20&#1085;&#1072;%202007-2013&#1075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-main\OBPIK\&#1050;&#1069;&#1041;%20&#1040;&#1045;%20'08&#1075;\&#1051;&#1042;%20&#1055;&#1069;&#1057;%20&#1073;&#1102;&#1076;&#1078;&#1077;&#1090;%2007%20&#1086;&#1090;%2031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Лист1"/>
      <sheetName val="1кв"/>
      <sheetName val="2кв"/>
      <sheetName val="3кв"/>
      <sheetName val="4кв"/>
      <sheetName val="4кв (разница)"/>
      <sheetName val="2 полугодие"/>
      <sheetName val="2мес"/>
      <sheetName val="4мес"/>
      <sheetName val="5мес"/>
      <sheetName val="6мес"/>
      <sheetName val="7мес"/>
      <sheetName val="8мес"/>
      <sheetName val="9мес"/>
      <sheetName val="10 мес"/>
      <sheetName val="11 мес"/>
      <sheetName val="12 мес (на 20.01.2016)"/>
      <sheetName val="28ф1кв"/>
      <sheetName val="2ф2кв"/>
      <sheetName val="2ф1 полуг"/>
      <sheetName val="2ф1 3 кв"/>
      <sheetName val="2ф1 9 мес."/>
      <sheetName val="2ф1 4 кв"/>
      <sheetName val="2ф1 2 полугод"/>
      <sheetName val="2ф1 12 мес"/>
      <sheetName val="Выше 5% (01.04.2015)"/>
      <sheetName val="12 (на  01.05.2016)"/>
      <sheetName val="12 мес (на 01.05.2016)"/>
      <sheetName val="2ф1 2015год"/>
    </sheetNames>
    <sheetDataSet>
      <sheetData sheetId="31">
        <row r="55">
          <cell r="F55">
            <v>789.21</v>
          </cell>
        </row>
      </sheetData>
      <sheetData sheetId="39">
        <row r="11">
          <cell r="G11">
            <v>38671.296</v>
          </cell>
        </row>
        <row r="12">
          <cell r="G12">
            <v>3896.731</v>
          </cell>
        </row>
        <row r="13">
          <cell r="G13">
            <v>2907.915</v>
          </cell>
        </row>
        <row r="14">
          <cell r="G14">
            <v>585.325</v>
          </cell>
        </row>
        <row r="15">
          <cell r="G15">
            <v>408.953</v>
          </cell>
        </row>
        <row r="16">
          <cell r="G16">
            <v>309.729243</v>
          </cell>
        </row>
        <row r="18">
          <cell r="G18">
            <v>548.37</v>
          </cell>
        </row>
        <row r="22">
          <cell r="G22">
            <v>3760.046</v>
          </cell>
        </row>
        <row r="23">
          <cell r="G23">
            <v>645.737</v>
          </cell>
        </row>
        <row r="24">
          <cell r="G24">
            <v>1606.281</v>
          </cell>
        </row>
        <row r="25">
          <cell r="G25">
            <v>588.701</v>
          </cell>
        </row>
        <row r="26">
          <cell r="G26">
            <v>19.771</v>
          </cell>
        </row>
        <row r="27">
          <cell r="G27">
            <v>27.907</v>
          </cell>
        </row>
        <row r="28">
          <cell r="G28">
            <v>18.018</v>
          </cell>
        </row>
        <row r="29">
          <cell r="G29">
            <v>407.711</v>
          </cell>
        </row>
        <row r="30">
          <cell r="G30">
            <v>1038.678</v>
          </cell>
        </row>
        <row r="31">
          <cell r="G31">
            <v>120.577</v>
          </cell>
        </row>
        <row r="32">
          <cell r="G32">
            <v>89.723</v>
          </cell>
        </row>
        <row r="33">
          <cell r="G33">
            <v>105.293</v>
          </cell>
        </row>
        <row r="34">
          <cell r="G34">
            <v>19.74</v>
          </cell>
        </row>
        <row r="35">
          <cell r="G35">
            <v>19.586</v>
          </cell>
        </row>
        <row r="36">
          <cell r="G36">
            <v>1649.5</v>
          </cell>
        </row>
        <row r="37">
          <cell r="G37">
            <v>345.586</v>
          </cell>
        </row>
        <row r="38">
          <cell r="G38">
            <v>0</v>
          </cell>
        </row>
        <row r="39">
          <cell r="G39">
            <v>15</v>
          </cell>
        </row>
        <row r="40">
          <cell r="G40">
            <v>166.608</v>
          </cell>
        </row>
        <row r="41">
          <cell r="G41">
            <v>35.081</v>
          </cell>
        </row>
        <row r="43">
          <cell r="G43">
            <v>98.616</v>
          </cell>
        </row>
        <row r="44">
          <cell r="G44">
            <v>11.5391</v>
          </cell>
        </row>
        <row r="45">
          <cell r="G45">
            <v>0</v>
          </cell>
        </row>
        <row r="90">
          <cell r="G90">
            <v>1329.349</v>
          </cell>
        </row>
        <row r="93">
          <cell r="G93">
            <v>2151298.28</v>
          </cell>
        </row>
        <row r="95">
          <cell r="G95">
            <v>1811276.1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 по реал"/>
      <sheetName val="70%к.п."/>
      <sheetName val="без ТС"/>
      <sheetName val="без ТС (2)"/>
      <sheetName val="тепло с подп.ТЦ"/>
      <sheetName val="реал 80% 1048"/>
      <sheetName val="реал 80%"/>
      <sheetName val="отп тариф 104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Пр"/>
      <sheetName val="Вод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модель 2007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1458903.100%2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98"/>
  <sheetViews>
    <sheetView tabSelected="1" view="pageBreakPreview" zoomScale="80" zoomScaleNormal="70" zoomScaleSheetLayoutView="80" zoomScalePageLayoutView="0" workbookViewId="0" topLeftCell="A61">
      <selection activeCell="H66" sqref="H66"/>
    </sheetView>
  </sheetViews>
  <sheetFormatPr defaultColWidth="9.00390625" defaultRowHeight="12.75" outlineLevelCol="1"/>
  <cols>
    <col min="1" max="1" width="5.875" style="65" customWidth="1"/>
    <col min="2" max="2" width="44.875" style="65" customWidth="1"/>
    <col min="3" max="3" width="14.125" style="65" customWidth="1"/>
    <col min="4" max="4" width="22.125" style="85" hidden="1" customWidth="1" outlineLevel="1"/>
    <col min="5" max="5" width="20.625" style="65" customWidth="1" collapsed="1"/>
    <col min="6" max="6" width="21.00390625" style="65" customWidth="1"/>
    <col min="7" max="7" width="13.125" style="85" customWidth="1"/>
    <col min="8" max="8" width="15.875" style="65" customWidth="1"/>
    <col min="9" max="9" width="73.75390625" style="65" customWidth="1"/>
    <col min="10" max="10" width="20.625" style="65" customWidth="1"/>
    <col min="11" max="11" width="9.125" style="65" customWidth="1"/>
    <col min="12" max="12" width="11.625" style="65" bestFit="1" customWidth="1"/>
    <col min="13" max="13" width="9.25390625" style="65" bestFit="1" customWidth="1"/>
    <col min="14" max="16384" width="9.125" style="65" customWidth="1"/>
  </cols>
  <sheetData>
    <row r="1" s="1" customFormat="1" ht="18.75">
      <c r="I1" s="2" t="s">
        <v>0</v>
      </c>
    </row>
    <row r="2" s="1" customFormat="1" ht="24" customHeight="1">
      <c r="I2" s="3" t="s">
        <v>1</v>
      </c>
    </row>
    <row r="3" s="1" customFormat="1" ht="18.75">
      <c r="I3" s="2" t="s">
        <v>2</v>
      </c>
    </row>
    <row r="4" s="1" customFormat="1" ht="18.75">
      <c r="I4" s="2" t="s">
        <v>3</v>
      </c>
    </row>
    <row r="5" s="1" customFormat="1" ht="18.75">
      <c r="I5" s="2" t="s">
        <v>4</v>
      </c>
    </row>
    <row r="6" spans="1:9" s="5" customFormat="1" ht="30" customHeight="1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9" s="5" customFormat="1" ht="32.25" customHeight="1">
      <c r="A7" s="6" t="s">
        <v>6</v>
      </c>
      <c r="B7" s="6"/>
      <c r="C7" s="6"/>
      <c r="D7" s="6"/>
      <c r="E7" s="6"/>
      <c r="F7" s="6"/>
      <c r="G7" s="6"/>
      <c r="H7" s="6"/>
      <c r="I7" s="6"/>
    </row>
    <row r="8" spans="1:9" s="5" customFormat="1" ht="18" customHeight="1">
      <c r="A8" s="6"/>
      <c r="B8" s="6"/>
      <c r="C8" s="6"/>
      <c r="D8" s="6"/>
      <c r="E8" s="6"/>
      <c r="F8" s="6"/>
      <c r="G8" s="6"/>
      <c r="H8" s="6"/>
      <c r="I8" s="6"/>
    </row>
    <row r="9" spans="1:9" s="5" customFormat="1" ht="18" customHeight="1">
      <c r="A9" s="6"/>
      <c r="B9" s="6"/>
      <c r="C9" s="6"/>
      <c r="D9" s="6"/>
      <c r="E9" s="6"/>
      <c r="F9" s="6"/>
      <c r="G9" s="6"/>
      <c r="H9" s="6"/>
      <c r="I9" s="6"/>
    </row>
    <row r="10" spans="1:9" s="5" customFormat="1" ht="18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s="5" customFormat="1" ht="18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s="5" customFormat="1" ht="39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 s="8" customFormat="1" ht="13.5" customHeight="1">
      <c r="A13" s="7" t="s">
        <v>7</v>
      </c>
      <c r="B13" s="7" t="s">
        <v>8</v>
      </c>
      <c r="C13" s="7" t="s">
        <v>9</v>
      </c>
      <c r="D13" s="7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7" t="s">
        <v>15</v>
      </c>
    </row>
    <row r="14" spans="1:9" s="8" customFormat="1" ht="15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s="8" customFormat="1" ht="5.25" customHeight="1">
      <c r="A15" s="7"/>
      <c r="B15" s="7"/>
      <c r="C15" s="7"/>
      <c r="D15" s="7"/>
      <c r="E15" s="7"/>
      <c r="F15" s="7"/>
      <c r="G15" s="7"/>
      <c r="H15" s="7"/>
      <c r="I15" s="7"/>
    </row>
    <row r="16" spans="1:9" s="9" customFormat="1" ht="45.75" customHeight="1">
      <c r="A16" s="7"/>
      <c r="B16" s="7"/>
      <c r="C16" s="7"/>
      <c r="D16" s="7"/>
      <c r="E16" s="7"/>
      <c r="F16" s="7"/>
      <c r="G16" s="7"/>
      <c r="H16" s="7"/>
      <c r="I16" s="7"/>
    </row>
    <row r="17" spans="1:9" s="9" customFormat="1" ht="36" customHeight="1">
      <c r="A17" s="10"/>
      <c r="B17" s="11" t="s">
        <v>16</v>
      </c>
      <c r="C17" s="10" t="s">
        <v>17</v>
      </c>
      <c r="D17" s="12">
        <f>D52</f>
        <v>34477</v>
      </c>
      <c r="E17" s="12">
        <f>E52</f>
        <v>34477</v>
      </c>
      <c r="F17" s="13">
        <f>F52</f>
        <v>58118.018343</v>
      </c>
      <c r="G17" s="14">
        <f>F17-E17</f>
        <v>23641.018343000003</v>
      </c>
      <c r="H17" s="15">
        <f>(F17/E17*100)-100</f>
        <v>68.57040445224354</v>
      </c>
      <c r="I17" s="16"/>
    </row>
    <row r="18" spans="1:9" s="9" customFormat="1" ht="36.75" customHeight="1">
      <c r="A18" s="10"/>
      <c r="B18" s="11" t="s">
        <v>18</v>
      </c>
      <c r="C18" s="10" t="s">
        <v>17</v>
      </c>
      <c r="D18" s="12">
        <f>D17</f>
        <v>34477</v>
      </c>
      <c r="E18" s="12">
        <f>E17</f>
        <v>34477</v>
      </c>
      <c r="F18" s="13">
        <f>F17</f>
        <v>58118.018343</v>
      </c>
      <c r="G18" s="14">
        <f>F18-E18</f>
        <v>23641.018343000003</v>
      </c>
      <c r="H18" s="17">
        <f>(F18/E18*100)-100</f>
        <v>68.57040445224354</v>
      </c>
      <c r="I18" s="16"/>
    </row>
    <row r="19" spans="1:9" s="9" customFormat="1" ht="15.75" customHeight="1">
      <c r="A19" s="10"/>
      <c r="B19" s="18" t="s">
        <v>19</v>
      </c>
      <c r="C19" s="10"/>
      <c r="D19" s="10"/>
      <c r="E19" s="10"/>
      <c r="F19" s="19"/>
      <c r="G19" s="20"/>
      <c r="H19" s="17"/>
      <c r="I19" s="16"/>
    </row>
    <row r="20" spans="1:10" s="29" customFormat="1" ht="68.25" customHeight="1">
      <c r="A20" s="21">
        <v>1</v>
      </c>
      <c r="B20" s="22" t="s">
        <v>20</v>
      </c>
      <c r="C20" s="23" t="s">
        <v>17</v>
      </c>
      <c r="D20" s="23">
        <v>21783</v>
      </c>
      <c r="E20" s="23">
        <v>21783</v>
      </c>
      <c r="F20" s="24">
        <f>'[1]12 мес (на 01.05.2016)'!G11</f>
        <v>38671.296</v>
      </c>
      <c r="G20" s="25">
        <f>F20-E20</f>
        <v>16888.296000000002</v>
      </c>
      <c r="H20" s="26">
        <f>(F20/E20*100)-100</f>
        <v>77.52970665197631</v>
      </c>
      <c r="I20" s="27" t="s">
        <v>21</v>
      </c>
      <c r="J20" s="28"/>
    </row>
    <row r="21" spans="1:10" s="33" customFormat="1" ht="36" customHeight="1">
      <c r="A21" s="21">
        <v>2</v>
      </c>
      <c r="B21" s="30" t="s">
        <v>22</v>
      </c>
      <c r="C21" s="31" t="s">
        <v>17</v>
      </c>
      <c r="D21" s="31">
        <v>2075</v>
      </c>
      <c r="E21" s="31">
        <v>2075</v>
      </c>
      <c r="F21" s="32">
        <f>'[1]12 мес (на 01.05.2016)'!G12</f>
        <v>3896.731</v>
      </c>
      <c r="G21" s="25">
        <f aca="true" t="shared" si="0" ref="G21:G28">F21-E21</f>
        <v>1821.7310000000002</v>
      </c>
      <c r="H21" s="26">
        <f aca="true" t="shared" si="1" ref="H21:H28">(F21/E21*100)-100</f>
        <v>87.79426506024097</v>
      </c>
      <c r="I21" s="27" t="s">
        <v>23</v>
      </c>
      <c r="J21" s="28"/>
    </row>
    <row r="22" spans="1:10" s="35" customFormat="1" ht="39.75" customHeight="1">
      <c r="A22" s="21">
        <v>3</v>
      </c>
      <c r="B22" s="34" t="s">
        <v>24</v>
      </c>
      <c r="C22" s="31" t="s">
        <v>17</v>
      </c>
      <c r="D22" s="31">
        <v>1721</v>
      </c>
      <c r="E22" s="31">
        <v>1721</v>
      </c>
      <c r="F22" s="32">
        <f>'[1]12 мес (на 01.05.2016)'!G13</f>
        <v>2907.915</v>
      </c>
      <c r="G22" s="25">
        <f t="shared" si="0"/>
        <v>1186.915</v>
      </c>
      <c r="H22" s="26">
        <f t="shared" si="1"/>
        <v>68.96658919233002</v>
      </c>
      <c r="I22" s="27" t="s">
        <v>25</v>
      </c>
      <c r="J22" s="28"/>
    </row>
    <row r="23" spans="1:10" s="35" customFormat="1" ht="39" customHeight="1">
      <c r="A23" s="21">
        <v>4</v>
      </c>
      <c r="B23" s="34" t="s">
        <v>26</v>
      </c>
      <c r="C23" s="31" t="s">
        <v>17</v>
      </c>
      <c r="D23" s="31">
        <v>279</v>
      </c>
      <c r="E23" s="31">
        <v>279</v>
      </c>
      <c r="F23" s="32">
        <f>'[1]12 мес (на 01.05.2016)'!G14</f>
        <v>585.325</v>
      </c>
      <c r="G23" s="25">
        <f t="shared" si="0"/>
        <v>306.32500000000005</v>
      </c>
      <c r="H23" s="26">
        <f t="shared" si="1"/>
        <v>109.79390681003585</v>
      </c>
      <c r="I23" s="27" t="s">
        <v>27</v>
      </c>
      <c r="J23" s="28"/>
    </row>
    <row r="24" spans="1:10" s="35" customFormat="1" ht="33" customHeight="1">
      <c r="A24" s="21">
        <v>5</v>
      </c>
      <c r="B24" s="34" t="s">
        <v>28</v>
      </c>
      <c r="C24" s="31" t="s">
        <v>17</v>
      </c>
      <c r="D24" s="31">
        <v>53</v>
      </c>
      <c r="E24" s="31">
        <v>53</v>
      </c>
      <c r="F24" s="32">
        <f>'[1]12 мес (на 01.05.2016)'!G40</f>
        <v>166.608</v>
      </c>
      <c r="G24" s="25">
        <f t="shared" si="0"/>
        <v>113.608</v>
      </c>
      <c r="H24" s="26">
        <f t="shared" si="1"/>
        <v>214.35471698113207</v>
      </c>
      <c r="I24" s="36" t="s">
        <v>29</v>
      </c>
      <c r="J24" s="28"/>
    </row>
    <row r="25" spans="1:15" s="35" customFormat="1" ht="15.75">
      <c r="A25" s="21">
        <v>6</v>
      </c>
      <c r="B25" s="34" t="s">
        <v>30</v>
      </c>
      <c r="C25" s="31" t="s">
        <v>17</v>
      </c>
      <c r="D25" s="31">
        <v>429</v>
      </c>
      <c r="E25" s="31">
        <v>429</v>
      </c>
      <c r="F25" s="31">
        <f>'[1]12 мес (на 01.05.2016)'!G15</f>
        <v>408.953</v>
      </c>
      <c r="G25" s="37">
        <f t="shared" si="0"/>
        <v>-20.047000000000025</v>
      </c>
      <c r="H25" s="26">
        <f t="shared" si="1"/>
        <v>-4.672960372960375</v>
      </c>
      <c r="I25" s="27" t="s">
        <v>31</v>
      </c>
      <c r="J25" s="28"/>
      <c r="K25" s="38"/>
      <c r="L25" s="38"/>
      <c r="M25" s="38"/>
      <c r="N25" s="38"/>
      <c r="O25" s="38"/>
    </row>
    <row r="26" spans="1:10" s="35" customFormat="1" ht="19.5" customHeight="1">
      <c r="A26" s="21">
        <v>7</v>
      </c>
      <c r="B26" s="34" t="s">
        <v>32</v>
      </c>
      <c r="C26" s="31" t="s">
        <v>17</v>
      </c>
      <c r="D26" s="31">
        <v>235</v>
      </c>
      <c r="E26" s="31">
        <v>235</v>
      </c>
      <c r="F26" s="32">
        <f>'[1]12 мес (на 01.05.2016)'!G16</f>
        <v>309.729243</v>
      </c>
      <c r="G26" s="25">
        <f t="shared" si="0"/>
        <v>74.729243</v>
      </c>
      <c r="H26" s="26">
        <f t="shared" si="1"/>
        <v>31.799677872340425</v>
      </c>
      <c r="I26" s="27" t="s">
        <v>33</v>
      </c>
      <c r="J26" s="28"/>
    </row>
    <row r="27" spans="1:10" s="35" customFormat="1" ht="22.5" customHeight="1">
      <c r="A27" s="21">
        <v>8</v>
      </c>
      <c r="B27" s="34" t="s">
        <v>34</v>
      </c>
      <c r="C27" s="31" t="s">
        <v>17</v>
      </c>
      <c r="D27" s="31">
        <v>390</v>
      </c>
      <c r="E27" s="31">
        <v>390</v>
      </c>
      <c r="F27" s="32">
        <f>'[1]12 мес (на 01.05.2016)'!G18</f>
        <v>548.37</v>
      </c>
      <c r="G27" s="25">
        <f t="shared" si="0"/>
        <v>158.37</v>
      </c>
      <c r="H27" s="26">
        <f t="shared" si="1"/>
        <v>40.607692307692304</v>
      </c>
      <c r="I27" s="27" t="s">
        <v>35</v>
      </c>
      <c r="J27" s="28"/>
    </row>
    <row r="28" spans="1:10" s="35" customFormat="1" ht="22.5" customHeight="1">
      <c r="A28" s="21">
        <v>9</v>
      </c>
      <c r="B28" s="34" t="s">
        <v>36</v>
      </c>
      <c r="C28" s="31" t="s">
        <v>17</v>
      </c>
      <c r="D28" s="31">
        <f>SUM(D30:D51)</f>
        <v>7512</v>
      </c>
      <c r="E28" s="31">
        <f>SUM(E30:E51)</f>
        <v>7512</v>
      </c>
      <c r="F28" s="31">
        <f>SUM(F30:F51)</f>
        <v>10623.091099999996</v>
      </c>
      <c r="G28" s="25">
        <f t="shared" si="0"/>
        <v>3111.091099999996</v>
      </c>
      <c r="H28" s="26">
        <f t="shared" si="1"/>
        <v>41.414950745473845</v>
      </c>
      <c r="I28" s="39"/>
      <c r="J28" s="28"/>
    </row>
    <row r="29" spans="1:10" s="35" customFormat="1" ht="17.25" customHeight="1">
      <c r="A29" s="21"/>
      <c r="B29" s="40" t="s">
        <v>19</v>
      </c>
      <c r="C29" s="31"/>
      <c r="D29" s="31"/>
      <c r="E29" s="31"/>
      <c r="F29" s="32"/>
      <c r="G29" s="25"/>
      <c r="H29" s="26"/>
      <c r="I29" s="39"/>
      <c r="J29" s="28"/>
    </row>
    <row r="30" spans="1:10" s="35" customFormat="1" ht="36" customHeight="1">
      <c r="A30" s="41" t="s">
        <v>37</v>
      </c>
      <c r="B30" s="34" t="s">
        <v>38</v>
      </c>
      <c r="C30" s="31" t="s">
        <v>17</v>
      </c>
      <c r="D30" s="31">
        <v>1966</v>
      </c>
      <c r="E30" s="31">
        <v>1966</v>
      </c>
      <c r="F30" s="32">
        <f>'[1]12 мес (на 01.05.2016)'!G22</f>
        <v>3760.046</v>
      </c>
      <c r="G30" s="25">
        <f aca="true" t="shared" si="2" ref="G30:G59">F30-E30</f>
        <v>1794.0459999999998</v>
      </c>
      <c r="H30" s="26">
        <f aca="true" t="shared" si="3" ref="H30:H47">(F30/E30*100)-100</f>
        <v>91.25361139369278</v>
      </c>
      <c r="I30" s="27" t="s">
        <v>39</v>
      </c>
      <c r="J30" s="28"/>
    </row>
    <row r="31" spans="1:10" s="35" customFormat="1" ht="31.5">
      <c r="A31" s="41" t="s">
        <v>40</v>
      </c>
      <c r="B31" s="34" t="s">
        <v>41</v>
      </c>
      <c r="C31" s="31" t="s">
        <v>17</v>
      </c>
      <c r="D31" s="31">
        <v>153</v>
      </c>
      <c r="E31" s="31">
        <v>153</v>
      </c>
      <c r="F31" s="32">
        <f>'[1]12 мес (на 01.05.2016)'!G23</f>
        <v>645.737</v>
      </c>
      <c r="G31" s="25">
        <f t="shared" si="2"/>
        <v>492.73699999999997</v>
      </c>
      <c r="H31" s="26">
        <f t="shared" si="3"/>
        <v>322.05032679738565</v>
      </c>
      <c r="I31" s="42" t="s">
        <v>42</v>
      </c>
      <c r="J31" s="28"/>
    </row>
    <row r="32" spans="1:10" s="35" customFormat="1" ht="19.5" customHeight="1">
      <c r="A32" s="41" t="s">
        <v>43</v>
      </c>
      <c r="B32" s="34" t="s">
        <v>44</v>
      </c>
      <c r="C32" s="31" t="s">
        <v>17</v>
      </c>
      <c r="D32" s="31">
        <v>1653</v>
      </c>
      <c r="E32" s="31">
        <v>1653</v>
      </c>
      <c r="F32" s="32">
        <f>'[1]12 мес (на 01.05.2016)'!G24</f>
        <v>1606.281</v>
      </c>
      <c r="G32" s="25">
        <f t="shared" si="2"/>
        <v>-46.71900000000005</v>
      </c>
      <c r="H32" s="26">
        <f>(F32/E32*100)-100</f>
        <v>-2.826315789473682</v>
      </c>
      <c r="I32" s="36"/>
      <c r="J32" s="28"/>
    </row>
    <row r="33" spans="1:10" s="35" customFormat="1" ht="47.25">
      <c r="A33" s="41" t="s">
        <v>45</v>
      </c>
      <c r="B33" s="34" t="s">
        <v>46</v>
      </c>
      <c r="C33" s="31" t="s">
        <v>17</v>
      </c>
      <c r="D33" s="31">
        <v>534</v>
      </c>
      <c r="E33" s="31">
        <v>534</v>
      </c>
      <c r="F33" s="32">
        <f>'[1]12 мес (на 01.05.2016)'!G25</f>
        <v>588.701</v>
      </c>
      <c r="G33" s="25">
        <f t="shared" si="2"/>
        <v>54.70100000000002</v>
      </c>
      <c r="H33" s="26">
        <f t="shared" si="3"/>
        <v>10.243632958801513</v>
      </c>
      <c r="I33" s="36" t="s">
        <v>47</v>
      </c>
      <c r="J33" s="28"/>
    </row>
    <row r="34" spans="1:10" s="35" customFormat="1" ht="25.5" customHeight="1">
      <c r="A34" s="41" t="s">
        <v>48</v>
      </c>
      <c r="B34" s="34" t="s">
        <v>49</v>
      </c>
      <c r="C34" s="43" t="s">
        <v>17</v>
      </c>
      <c r="D34" s="31">
        <v>13</v>
      </c>
      <c r="E34" s="31">
        <v>13</v>
      </c>
      <c r="F34" s="32">
        <f>'[1]12 мес (на 01.05.2016)'!G26</f>
        <v>19.771</v>
      </c>
      <c r="G34" s="25">
        <f t="shared" si="2"/>
        <v>6.771000000000001</v>
      </c>
      <c r="H34" s="26">
        <f t="shared" si="3"/>
        <v>52.084615384615404</v>
      </c>
      <c r="I34" s="36" t="s">
        <v>50</v>
      </c>
      <c r="J34" s="28"/>
    </row>
    <row r="35" spans="1:10" s="35" customFormat="1" ht="33.75" customHeight="1">
      <c r="A35" s="41" t="s">
        <v>51</v>
      </c>
      <c r="B35" s="34" t="s">
        <v>52</v>
      </c>
      <c r="C35" s="31" t="s">
        <v>17</v>
      </c>
      <c r="D35" s="31">
        <v>16</v>
      </c>
      <c r="E35" s="31">
        <v>16</v>
      </c>
      <c r="F35" s="32">
        <f>'[1]12 мес (на 01.05.2016)'!G27</f>
        <v>27.907</v>
      </c>
      <c r="G35" s="25">
        <f t="shared" si="2"/>
        <v>11.907</v>
      </c>
      <c r="H35" s="26">
        <f t="shared" si="3"/>
        <v>74.41874999999999</v>
      </c>
      <c r="I35" s="36" t="s">
        <v>53</v>
      </c>
      <c r="J35" s="28"/>
    </row>
    <row r="36" spans="1:10" s="35" customFormat="1" ht="24.75" customHeight="1">
      <c r="A36" s="41" t="s">
        <v>54</v>
      </c>
      <c r="B36" s="34" t="s">
        <v>55</v>
      </c>
      <c r="C36" s="31" t="s">
        <v>17</v>
      </c>
      <c r="D36" s="31">
        <v>15</v>
      </c>
      <c r="E36" s="31">
        <v>15</v>
      </c>
      <c r="F36" s="32">
        <f>'[1]12 мес (на 01.05.2016)'!G28</f>
        <v>18.018</v>
      </c>
      <c r="G36" s="25">
        <f t="shared" si="2"/>
        <v>3.0180000000000007</v>
      </c>
      <c r="H36" s="26">
        <f t="shared" si="3"/>
        <v>20.120000000000005</v>
      </c>
      <c r="I36" s="36" t="s">
        <v>56</v>
      </c>
      <c r="J36" s="28"/>
    </row>
    <row r="37" spans="1:10" s="35" customFormat="1" ht="35.25" customHeight="1">
      <c r="A37" s="41" t="s">
        <v>57</v>
      </c>
      <c r="B37" s="34" t="s">
        <v>58</v>
      </c>
      <c r="C37" s="31" t="s">
        <v>17</v>
      </c>
      <c r="D37" s="31">
        <v>1621</v>
      </c>
      <c r="E37" s="31">
        <v>1621</v>
      </c>
      <c r="F37" s="32">
        <f>'[1]12 мес (на 01.05.2016)'!G36</f>
        <v>1649.5</v>
      </c>
      <c r="G37" s="25">
        <f t="shared" si="2"/>
        <v>28.5</v>
      </c>
      <c r="H37" s="26">
        <f t="shared" si="3"/>
        <v>1.7581739666872238</v>
      </c>
      <c r="I37" s="27" t="s">
        <v>59</v>
      </c>
      <c r="J37" s="28"/>
    </row>
    <row r="38" spans="1:10" s="35" customFormat="1" ht="20.25" customHeight="1">
      <c r="A38" s="41" t="s">
        <v>60</v>
      </c>
      <c r="B38" s="34" t="s">
        <v>61</v>
      </c>
      <c r="C38" s="43" t="s">
        <v>17</v>
      </c>
      <c r="D38" s="31">
        <v>319</v>
      </c>
      <c r="E38" s="31">
        <v>319</v>
      </c>
      <c r="F38" s="32">
        <f>'[1]12 мес (на 01.05.2016)'!G29</f>
        <v>407.711</v>
      </c>
      <c r="G38" s="25">
        <f t="shared" si="2"/>
        <v>88.71100000000001</v>
      </c>
      <c r="H38" s="26">
        <f t="shared" si="3"/>
        <v>27.809090909090912</v>
      </c>
      <c r="I38" s="42" t="s">
        <v>62</v>
      </c>
      <c r="J38" s="28"/>
    </row>
    <row r="39" spans="1:10" s="35" customFormat="1" ht="21.75" customHeight="1">
      <c r="A39" s="41" t="s">
        <v>63</v>
      </c>
      <c r="B39" s="34" t="s">
        <v>64</v>
      </c>
      <c r="C39" s="31" t="s">
        <v>17</v>
      </c>
      <c r="D39" s="31">
        <v>761</v>
      </c>
      <c r="E39" s="31">
        <v>761</v>
      </c>
      <c r="F39" s="32">
        <f>'[1]12 мес (на 01.05.2016)'!G30</f>
        <v>1038.678</v>
      </c>
      <c r="G39" s="25">
        <f t="shared" si="2"/>
        <v>277.6780000000001</v>
      </c>
      <c r="H39" s="26">
        <f t="shared" si="3"/>
        <v>36.48856767411303</v>
      </c>
      <c r="I39" s="42" t="s">
        <v>65</v>
      </c>
      <c r="J39" s="28"/>
    </row>
    <row r="40" spans="1:10" s="35" customFormat="1" ht="51" customHeight="1">
      <c r="A40" s="41" t="s">
        <v>66</v>
      </c>
      <c r="B40" s="34" t="s">
        <v>67</v>
      </c>
      <c r="C40" s="31" t="s">
        <v>17</v>
      </c>
      <c r="D40" s="31">
        <v>76</v>
      </c>
      <c r="E40" s="31">
        <v>76</v>
      </c>
      <c r="F40" s="32">
        <f>'[1]12 мес (на 01.05.2016)'!G31</f>
        <v>120.577</v>
      </c>
      <c r="G40" s="25">
        <f t="shared" si="2"/>
        <v>44.577</v>
      </c>
      <c r="H40" s="26">
        <f t="shared" si="3"/>
        <v>58.65394736842106</v>
      </c>
      <c r="I40" s="27" t="s">
        <v>68</v>
      </c>
      <c r="J40" s="28"/>
    </row>
    <row r="41" spans="1:10" s="35" customFormat="1" ht="162.75" customHeight="1">
      <c r="A41" s="41" t="s">
        <v>69</v>
      </c>
      <c r="B41" s="34" t="s">
        <v>70</v>
      </c>
      <c r="C41" s="31" t="s">
        <v>17</v>
      </c>
      <c r="D41" s="31">
        <v>32</v>
      </c>
      <c r="E41" s="31">
        <v>32</v>
      </c>
      <c r="F41" s="32">
        <f>'[1]12 мес (на 01.05.2016)'!G32</f>
        <v>89.723</v>
      </c>
      <c r="G41" s="25">
        <f t="shared" si="2"/>
        <v>57.723</v>
      </c>
      <c r="H41" s="26">
        <f t="shared" si="3"/>
        <v>180.38437499999998</v>
      </c>
      <c r="I41" s="42" t="s">
        <v>71</v>
      </c>
      <c r="J41" s="28"/>
    </row>
    <row r="42" spans="1:10" s="35" customFormat="1" ht="36.75" customHeight="1">
      <c r="A42" s="41" t="s">
        <v>72</v>
      </c>
      <c r="B42" s="34" t="s">
        <v>73</v>
      </c>
      <c r="C42" s="31" t="s">
        <v>17</v>
      </c>
      <c r="D42" s="31">
        <v>58</v>
      </c>
      <c r="E42" s="31">
        <v>58</v>
      </c>
      <c r="F42" s="32">
        <f>'[1]12 мес (на 01.05.2016)'!G43</f>
        <v>98.616</v>
      </c>
      <c r="G42" s="25">
        <f t="shared" si="2"/>
        <v>40.616</v>
      </c>
      <c r="H42" s="26">
        <f t="shared" si="3"/>
        <v>70.02758620689656</v>
      </c>
      <c r="I42" s="42" t="s">
        <v>74</v>
      </c>
      <c r="J42" s="28"/>
    </row>
    <row r="43" spans="1:10" s="35" customFormat="1" ht="47.25">
      <c r="A43" s="41" t="s">
        <v>75</v>
      </c>
      <c r="B43" s="34" t="s">
        <v>76</v>
      </c>
      <c r="C43" s="31" t="s">
        <v>17</v>
      </c>
      <c r="D43" s="31">
        <v>5</v>
      </c>
      <c r="E43" s="31">
        <v>5</v>
      </c>
      <c r="F43" s="32">
        <f>'[1]12 мес (на 01.05.2016)'!G33</f>
        <v>105.293</v>
      </c>
      <c r="G43" s="25">
        <f t="shared" si="2"/>
        <v>100.293</v>
      </c>
      <c r="H43" s="26">
        <f>(F43/E43*100)-100</f>
        <v>2005.8600000000001</v>
      </c>
      <c r="I43" s="42" t="s">
        <v>77</v>
      </c>
      <c r="J43" s="28"/>
    </row>
    <row r="44" spans="1:10" s="35" customFormat="1" ht="20.25" customHeight="1">
      <c r="A44" s="41" t="s">
        <v>78</v>
      </c>
      <c r="B44" s="34" t="s">
        <v>79</v>
      </c>
      <c r="C44" s="31" t="s">
        <v>17</v>
      </c>
      <c r="D44" s="31">
        <v>13</v>
      </c>
      <c r="E44" s="31">
        <v>13</v>
      </c>
      <c r="F44" s="32">
        <f>'[1]12 мес (на 01.05.2016)'!G34</f>
        <v>19.74</v>
      </c>
      <c r="G44" s="25">
        <f t="shared" si="2"/>
        <v>6.739999999999998</v>
      </c>
      <c r="H44" s="26">
        <f t="shared" si="3"/>
        <v>51.84615384615384</v>
      </c>
      <c r="I44" s="27" t="s">
        <v>80</v>
      </c>
      <c r="J44" s="28"/>
    </row>
    <row r="45" spans="1:10" s="35" customFormat="1" ht="18.75" customHeight="1">
      <c r="A45" s="41" t="s">
        <v>81</v>
      </c>
      <c r="B45" s="34" t="s">
        <v>82</v>
      </c>
      <c r="C45" s="31" t="s">
        <v>17</v>
      </c>
      <c r="D45" s="31">
        <v>11</v>
      </c>
      <c r="E45" s="31">
        <v>11</v>
      </c>
      <c r="F45" s="32">
        <f>'[1]12 мес (на 01.05.2016)'!G35</f>
        <v>19.586</v>
      </c>
      <c r="G45" s="25">
        <f t="shared" si="2"/>
        <v>8.585999999999999</v>
      </c>
      <c r="H45" s="26">
        <f t="shared" si="3"/>
        <v>78.05454545454543</v>
      </c>
      <c r="I45" s="42" t="s">
        <v>83</v>
      </c>
      <c r="J45" s="28"/>
    </row>
    <row r="46" spans="1:10" s="35" customFormat="1" ht="35.25" customHeight="1">
      <c r="A46" s="41" t="s">
        <v>84</v>
      </c>
      <c r="B46" s="34" t="s">
        <v>85</v>
      </c>
      <c r="C46" s="31" t="s">
        <v>17</v>
      </c>
      <c r="D46" s="31">
        <v>222</v>
      </c>
      <c r="E46" s="31">
        <v>222</v>
      </c>
      <c r="F46" s="32">
        <f>'[1]12 мес (на 01.05.2016)'!G37</f>
        <v>345.586</v>
      </c>
      <c r="G46" s="25">
        <f t="shared" si="2"/>
        <v>123.58600000000001</v>
      </c>
      <c r="H46" s="26">
        <f t="shared" si="3"/>
        <v>55.66936936936938</v>
      </c>
      <c r="I46" s="27" t="s">
        <v>86</v>
      </c>
      <c r="J46" s="28"/>
    </row>
    <row r="47" spans="1:10" s="35" customFormat="1" ht="31.5">
      <c r="A47" s="41" t="s">
        <v>87</v>
      </c>
      <c r="B47" s="34" t="s">
        <v>88</v>
      </c>
      <c r="C47" s="31" t="s">
        <v>17</v>
      </c>
      <c r="D47" s="31">
        <v>2</v>
      </c>
      <c r="E47" s="31">
        <v>2</v>
      </c>
      <c r="F47" s="32">
        <f>'[1]12 мес (на 01.05.2016)'!G39</f>
        <v>15</v>
      </c>
      <c r="G47" s="25">
        <f t="shared" si="2"/>
        <v>13</v>
      </c>
      <c r="H47" s="26">
        <f t="shared" si="3"/>
        <v>650</v>
      </c>
      <c r="I47" s="27" t="s">
        <v>89</v>
      </c>
      <c r="J47" s="28"/>
    </row>
    <row r="48" spans="1:10" s="35" customFormat="1" ht="15.75">
      <c r="A48" s="41" t="s">
        <v>90</v>
      </c>
      <c r="B48" s="44" t="s">
        <v>91</v>
      </c>
      <c r="C48" s="31" t="s">
        <v>17</v>
      </c>
      <c r="D48" s="31"/>
      <c r="E48" s="31"/>
      <c r="F48" s="32">
        <f>'[1]12 мес (на 01.05.2016)'!G38</f>
        <v>0</v>
      </c>
      <c r="G48" s="25">
        <f t="shared" si="2"/>
        <v>0</v>
      </c>
      <c r="H48" s="26">
        <v>0</v>
      </c>
      <c r="I48" s="27"/>
      <c r="J48" s="28"/>
    </row>
    <row r="49" spans="1:10" s="35" customFormat="1" ht="23.25" customHeight="1">
      <c r="A49" s="41" t="s">
        <v>92</v>
      </c>
      <c r="B49" s="34" t="s">
        <v>93</v>
      </c>
      <c r="C49" s="31" t="s">
        <v>17</v>
      </c>
      <c r="D49" s="31"/>
      <c r="E49" s="31"/>
      <c r="F49" s="32">
        <f>'[1]12 мес (на 01.05.2016)'!G45</f>
        <v>0</v>
      </c>
      <c r="G49" s="25">
        <f t="shared" si="2"/>
        <v>0</v>
      </c>
      <c r="H49" s="26">
        <v>0</v>
      </c>
      <c r="I49" s="45"/>
      <c r="J49" s="28"/>
    </row>
    <row r="50" spans="1:10" s="35" customFormat="1" ht="23.25" customHeight="1">
      <c r="A50" s="41" t="s">
        <v>94</v>
      </c>
      <c r="B50" s="34" t="s">
        <v>95</v>
      </c>
      <c r="C50" s="31" t="s">
        <v>17</v>
      </c>
      <c r="D50" s="31">
        <v>32</v>
      </c>
      <c r="E50" s="31">
        <v>32</v>
      </c>
      <c r="F50" s="32">
        <f>'[1]12 мес (на 01.05.2016)'!G41</f>
        <v>35.081</v>
      </c>
      <c r="G50" s="25">
        <f t="shared" si="2"/>
        <v>3.081000000000003</v>
      </c>
      <c r="H50" s="26">
        <f aca="true" t="shared" si="4" ref="H50:H59">(F50/E50*100)-100</f>
        <v>9.628125000000011</v>
      </c>
      <c r="I50" s="27" t="s">
        <v>96</v>
      </c>
      <c r="J50" s="28"/>
    </row>
    <row r="51" spans="1:10" s="35" customFormat="1" ht="23.25" customHeight="1">
      <c r="A51" s="41" t="s">
        <v>97</v>
      </c>
      <c r="B51" s="34" t="s">
        <v>98</v>
      </c>
      <c r="C51" s="31" t="s">
        <v>17</v>
      </c>
      <c r="D51" s="31">
        <v>10</v>
      </c>
      <c r="E51" s="31">
        <v>10</v>
      </c>
      <c r="F51" s="32">
        <f>'[1]12 мес (на 01.05.2016)'!G44</f>
        <v>11.5391</v>
      </c>
      <c r="G51" s="25">
        <f t="shared" si="2"/>
        <v>1.5390999999999995</v>
      </c>
      <c r="H51" s="26">
        <f t="shared" si="4"/>
        <v>15.391000000000005</v>
      </c>
      <c r="I51" s="42" t="s">
        <v>83</v>
      </c>
      <c r="J51" s="28"/>
    </row>
    <row r="52" spans="1:10" s="35" customFormat="1" ht="18" customHeight="1">
      <c r="A52" s="46" t="s">
        <v>99</v>
      </c>
      <c r="B52" s="47" t="s">
        <v>100</v>
      </c>
      <c r="C52" s="23" t="s">
        <v>17</v>
      </c>
      <c r="D52" s="48">
        <f>D20+D21+D22+D23+D24+D25+D26+D28+D27</f>
        <v>34477</v>
      </c>
      <c r="E52" s="48">
        <f>E20+E21+E22+E23+E24+E25+E26+E28+E27</f>
        <v>34477</v>
      </c>
      <c r="F52" s="49">
        <f>F20+F21+F22+F23+F24+F25+F26+F28+F27</f>
        <v>58118.018343</v>
      </c>
      <c r="G52" s="14">
        <f t="shared" si="2"/>
        <v>23641.018343000003</v>
      </c>
      <c r="H52" s="50">
        <f t="shared" si="4"/>
        <v>68.57040445224354</v>
      </c>
      <c r="I52" s="51"/>
      <c r="J52" s="28"/>
    </row>
    <row r="53" spans="1:9" s="35" customFormat="1" ht="22.5" customHeight="1">
      <c r="A53" s="52">
        <v>11</v>
      </c>
      <c r="B53" s="47" t="s">
        <v>101</v>
      </c>
      <c r="C53" s="48" t="s">
        <v>17</v>
      </c>
      <c r="D53" s="48">
        <v>1125</v>
      </c>
      <c r="E53" s="48">
        <v>1125</v>
      </c>
      <c r="F53" s="49">
        <f>F54-F52</f>
        <v>-22722.826753</v>
      </c>
      <c r="G53" s="14">
        <f t="shared" si="2"/>
        <v>-23847.826753</v>
      </c>
      <c r="H53" s="12">
        <f t="shared" si="4"/>
        <v>-2119.806822488889</v>
      </c>
      <c r="I53" s="51"/>
    </row>
    <row r="54" spans="1:9" s="35" customFormat="1" ht="21.75" customHeight="1">
      <c r="A54" s="46" t="s">
        <v>102</v>
      </c>
      <c r="B54" s="47" t="s">
        <v>103</v>
      </c>
      <c r="C54" s="48" t="s">
        <v>17</v>
      </c>
      <c r="D54" s="48">
        <f>D52+D53</f>
        <v>35602</v>
      </c>
      <c r="E54" s="48">
        <f>E52+E53</f>
        <v>35602</v>
      </c>
      <c r="F54" s="49">
        <f>('[1]12 мес (на 01.05.2016)'!G90-'[1]2ф1 полуг'!F55)*26.81+'[1]2ф1 полуг'!F55*26.5</f>
        <v>35395.19159</v>
      </c>
      <c r="G54" s="14">
        <f t="shared" si="2"/>
        <v>-206.80840999999782</v>
      </c>
      <c r="H54" s="50">
        <f t="shared" si="4"/>
        <v>-0.5808898657378734</v>
      </c>
      <c r="I54" s="51"/>
    </row>
    <row r="55" spans="1:9" s="35" customFormat="1" ht="22.5" customHeight="1">
      <c r="A55" s="21">
        <v>13</v>
      </c>
      <c r="B55" s="34" t="s">
        <v>104</v>
      </c>
      <c r="C55" s="31" t="s">
        <v>105</v>
      </c>
      <c r="D55" s="31">
        <v>1328</v>
      </c>
      <c r="E55" s="31">
        <v>1328</v>
      </c>
      <c r="F55" s="53">
        <f>'[1]12 мес (на 01.05.2016)'!G90</f>
        <v>1329.349</v>
      </c>
      <c r="G55" s="54">
        <f t="shared" si="2"/>
        <v>1.3489999999999327</v>
      </c>
      <c r="H55" s="26">
        <f t="shared" si="4"/>
        <v>0.10158132530119701</v>
      </c>
      <c r="I55" s="51"/>
    </row>
    <row r="56" spans="1:10" s="59" customFormat="1" ht="90" customHeight="1">
      <c r="A56" s="52">
        <v>14</v>
      </c>
      <c r="B56" s="47" t="s">
        <v>106</v>
      </c>
      <c r="C56" s="48" t="s">
        <v>107</v>
      </c>
      <c r="D56" s="55">
        <f>D54/D55</f>
        <v>26.808734939759034</v>
      </c>
      <c r="E56" s="55">
        <f>E54/E55</f>
        <v>26.808734939759034</v>
      </c>
      <c r="F56" s="56">
        <f>F54/F55</f>
        <v>26.625958713625995</v>
      </c>
      <c r="G56" s="57">
        <f t="shared" si="2"/>
        <v>-0.1827762261330399</v>
      </c>
      <c r="H56" s="50">
        <f>(F56/E56*100)-100</f>
        <v>-0.6817786312698075</v>
      </c>
      <c r="I56" s="27" t="s">
        <v>108</v>
      </c>
      <c r="J56" s="58"/>
    </row>
    <row r="57" spans="1:11" ht="87.75" customHeight="1">
      <c r="A57" s="60">
        <v>15</v>
      </c>
      <c r="B57" s="61" t="s">
        <v>109</v>
      </c>
      <c r="C57" s="31" t="s">
        <v>107</v>
      </c>
      <c r="D57" s="62">
        <v>1623.51</v>
      </c>
      <c r="E57" s="62">
        <v>1623.51</v>
      </c>
      <c r="F57" s="63">
        <f>'[1]12 мес (на 01.05.2016)'!G93/'[1]12 мес (на 01.05.2016)'!G90</f>
        <v>1618.3096237331204</v>
      </c>
      <c r="G57" s="25">
        <f t="shared" si="2"/>
        <v>-5.20037626687963</v>
      </c>
      <c r="H57" s="26">
        <f t="shared" si="4"/>
        <v>-0.3203168608064999</v>
      </c>
      <c r="I57" s="64" t="s">
        <v>110</v>
      </c>
      <c r="K57" s="66"/>
    </row>
    <row r="58" spans="1:9" ht="63.75" customHeight="1">
      <c r="A58" s="60">
        <v>16</v>
      </c>
      <c r="B58" s="61" t="s">
        <v>111</v>
      </c>
      <c r="C58" s="31" t="s">
        <v>107</v>
      </c>
      <c r="D58" s="62">
        <v>1362.66</v>
      </c>
      <c r="E58" s="62">
        <v>1362.66</v>
      </c>
      <c r="F58" s="63">
        <f>'[1]12 мес (на 01.05.2016)'!G95/'[1]12 мес (на 01.05.2016)'!G90</f>
        <v>1362.5286512420744</v>
      </c>
      <c r="G58" s="25">
        <f t="shared" si="2"/>
        <v>-0.1313487579257071</v>
      </c>
      <c r="H58" s="67">
        <f t="shared" si="4"/>
        <v>-0.009639143874892397</v>
      </c>
      <c r="I58" s="64" t="s">
        <v>112</v>
      </c>
    </row>
    <row r="59" spans="1:9" ht="38.25" customHeight="1">
      <c r="A59" s="60">
        <v>17</v>
      </c>
      <c r="B59" s="61" t="s">
        <v>113</v>
      </c>
      <c r="C59" s="31" t="s">
        <v>107</v>
      </c>
      <c r="D59" s="62">
        <f>D56+D57+D58</f>
        <v>3012.9787349397593</v>
      </c>
      <c r="E59" s="62">
        <f>E56+E57+E58</f>
        <v>3012.9787349397593</v>
      </c>
      <c r="F59" s="63">
        <f>F56+F57+F58</f>
        <v>3007.464233688821</v>
      </c>
      <c r="G59" s="25">
        <f t="shared" si="2"/>
        <v>-5.514501250938338</v>
      </c>
      <c r="H59" s="26">
        <f t="shared" si="4"/>
        <v>-0.18302489781922304</v>
      </c>
      <c r="I59" s="68"/>
    </row>
    <row r="60" spans="4:7" ht="27" customHeight="1">
      <c r="D60" s="69"/>
      <c r="G60" s="65"/>
    </row>
    <row r="61" spans="2:7" ht="45.75" customHeight="1">
      <c r="B61" s="70" t="s">
        <v>114</v>
      </c>
      <c r="C61" s="70"/>
      <c r="D61" s="70"/>
      <c r="G61" s="65"/>
    </row>
    <row r="62" spans="2:7" ht="22.5" customHeight="1">
      <c r="B62" s="70" t="s">
        <v>115</v>
      </c>
      <c r="C62" s="70"/>
      <c r="D62" s="70"/>
      <c r="G62" s="65"/>
    </row>
    <row r="63" spans="2:7" ht="22.5" customHeight="1">
      <c r="B63" s="71" t="s">
        <v>116</v>
      </c>
      <c r="D63" s="69"/>
      <c r="G63" s="65"/>
    </row>
    <row r="64" spans="2:7" ht="39" customHeight="1">
      <c r="B64" s="70" t="s">
        <v>117</v>
      </c>
      <c r="C64" s="70"/>
      <c r="D64" s="70"/>
      <c r="G64" s="65"/>
    </row>
    <row r="65" spans="2:7" ht="44.25" customHeight="1">
      <c r="B65" s="70" t="s">
        <v>129</v>
      </c>
      <c r="C65" s="70"/>
      <c r="D65" s="70"/>
      <c r="G65" s="65"/>
    </row>
    <row r="66" spans="2:7" ht="37.5" customHeight="1">
      <c r="B66" s="70" t="s">
        <v>118</v>
      </c>
      <c r="C66" s="70"/>
      <c r="D66" s="70"/>
      <c r="E66" s="72"/>
      <c r="G66" s="65"/>
    </row>
    <row r="67" spans="2:7" ht="22.5" customHeight="1">
      <c r="B67" s="70" t="s">
        <v>119</v>
      </c>
      <c r="C67" s="70"/>
      <c r="D67" s="69"/>
      <c r="E67" s="73" t="s">
        <v>120</v>
      </c>
      <c r="F67" s="73" t="s">
        <v>120</v>
      </c>
      <c r="G67" s="65"/>
    </row>
    <row r="68" spans="4:7" ht="22.5" customHeight="1">
      <c r="D68" s="69"/>
      <c r="E68" s="71" t="s">
        <v>121</v>
      </c>
      <c r="F68" s="71" t="s">
        <v>121</v>
      </c>
      <c r="G68" s="65"/>
    </row>
    <row r="69" spans="4:7" ht="22.5" customHeight="1">
      <c r="D69" s="69"/>
      <c r="G69" s="65"/>
    </row>
    <row r="70" spans="4:7" ht="22.5" customHeight="1">
      <c r="D70" s="69"/>
      <c r="G70" s="65"/>
    </row>
    <row r="71" spans="4:7" ht="22.5" customHeight="1">
      <c r="D71" s="69"/>
      <c r="G71" s="65"/>
    </row>
    <row r="72" spans="1:9" ht="15.75">
      <c r="A72" s="74" t="s">
        <v>122</v>
      </c>
      <c r="B72" s="74"/>
      <c r="C72" s="75"/>
      <c r="D72" s="75"/>
      <c r="E72" s="75"/>
      <c r="F72" s="75"/>
      <c r="G72" s="76"/>
      <c r="H72" s="76"/>
      <c r="I72" s="76" t="s">
        <v>123</v>
      </c>
    </row>
    <row r="73" spans="1:9" ht="29.25" customHeight="1">
      <c r="A73" s="74"/>
      <c r="B73" s="74"/>
      <c r="C73" s="75"/>
      <c r="D73" s="75"/>
      <c r="E73" s="75"/>
      <c r="F73" s="75"/>
      <c r="G73" s="75"/>
      <c r="H73" s="77"/>
      <c r="I73" s="77"/>
    </row>
    <row r="74" spans="1:9" ht="15.75">
      <c r="A74" s="74" t="s">
        <v>124</v>
      </c>
      <c r="B74" s="74"/>
      <c r="C74" s="78"/>
      <c r="D74" s="78"/>
      <c r="E74" s="75"/>
      <c r="F74" s="75"/>
      <c r="G74" s="79"/>
      <c r="H74" s="79"/>
      <c r="I74" s="79" t="s">
        <v>125</v>
      </c>
    </row>
    <row r="75" spans="1:9" ht="15.75" hidden="1">
      <c r="A75" s="74"/>
      <c r="B75" s="74"/>
      <c r="C75" s="75"/>
      <c r="D75" s="75"/>
      <c r="E75" s="75"/>
      <c r="F75" s="75"/>
      <c r="G75" s="75"/>
      <c r="H75" s="80"/>
      <c r="I75" s="80"/>
    </row>
    <row r="76" spans="1:9" ht="15.75" hidden="1">
      <c r="A76" s="81" t="s">
        <v>126</v>
      </c>
      <c r="B76" s="81"/>
      <c r="C76" s="75"/>
      <c r="D76" s="75"/>
      <c r="E76" s="75"/>
      <c r="F76" s="75"/>
      <c r="G76" s="75"/>
      <c r="H76" s="82" t="s">
        <v>127</v>
      </c>
      <c r="I76" s="82"/>
    </row>
    <row r="77" spans="4:7" ht="30" customHeight="1">
      <c r="D77" s="65"/>
      <c r="G77" s="65"/>
    </row>
    <row r="78" spans="1:9" ht="15.75">
      <c r="A78" s="75" t="s">
        <v>126</v>
      </c>
      <c r="D78" s="83"/>
      <c r="E78" s="83"/>
      <c r="F78" s="83"/>
      <c r="G78" s="83"/>
      <c r="I78" s="80" t="s">
        <v>128</v>
      </c>
    </row>
    <row r="79" spans="4:7" ht="15">
      <c r="D79" s="83"/>
      <c r="E79" s="83"/>
      <c r="F79" s="83"/>
      <c r="G79" s="83"/>
    </row>
    <row r="80" spans="4:7" ht="15">
      <c r="D80" s="83"/>
      <c r="E80" s="83"/>
      <c r="F80" s="83"/>
      <c r="G80" s="83"/>
    </row>
    <row r="81" spans="4:7" ht="15">
      <c r="D81" s="83"/>
      <c r="E81" s="83"/>
      <c r="F81" s="83"/>
      <c r="G81" s="83"/>
    </row>
    <row r="97" ht="15">
      <c r="B97" s="84"/>
    </row>
    <row r="98" ht="15">
      <c r="B98" s="84"/>
    </row>
  </sheetData>
  <sheetProtection/>
  <mergeCells count="19">
    <mergeCell ref="B67:C67"/>
    <mergeCell ref="A76:B76"/>
    <mergeCell ref="H76:I76"/>
    <mergeCell ref="I13:I16"/>
    <mergeCell ref="B61:D61"/>
    <mergeCell ref="B62:D62"/>
    <mergeCell ref="B64:D64"/>
    <mergeCell ref="B65:D65"/>
    <mergeCell ref="B66:D66"/>
    <mergeCell ref="A6:I6"/>
    <mergeCell ref="A7:I12"/>
    <mergeCell ref="A13:A16"/>
    <mergeCell ref="B13:B16"/>
    <mergeCell ref="C13:C16"/>
    <mergeCell ref="D13:D16"/>
    <mergeCell ref="E13:E16"/>
    <mergeCell ref="F13:F16"/>
    <mergeCell ref="G13:G16"/>
    <mergeCell ref="H13:H16"/>
  </mergeCells>
  <hyperlinks>
    <hyperlink ref="I2" r:id="rId1" display="jl:31458903.100 "/>
  </hyperlinks>
  <printOptions horizontalCentered="1"/>
  <pageMargins left="0" right="0" top="0.3937007874015748" bottom="0.3937007874015748" header="0" footer="0"/>
  <pageSetup fitToHeight="2" horizontalDpi="600" verticalDpi="600" orientation="landscape" paperSize="9" scale="6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Иманкулов Марат Умирсеркович</dc:creator>
  <cp:keywords/>
  <dc:description/>
  <cp:lastModifiedBy>Иманкулов Марат Умирсеркович</cp:lastModifiedBy>
  <dcterms:created xsi:type="dcterms:W3CDTF">2016-05-03T04:18:41Z</dcterms:created>
  <dcterms:modified xsi:type="dcterms:W3CDTF">2016-05-03T04:21:11Z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