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3040" windowHeight="9525" activeTab="0"/>
  </bookViews>
  <sheets>
    <sheet name="смета ср.ср 2015г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lJ5">'[1]ТЭП (3)'!#REF!</definedName>
    <definedName name="____lJ5">'[1]ТЭП (3)'!#REF!</definedName>
    <definedName name="___lJ5">'[1]ТЭП (3)'!#REF!</definedName>
    <definedName name="___Ref3">#REF!</definedName>
    <definedName name="__lJ5">'[1]ТЭП (3)'!#REF!</definedName>
    <definedName name="__Ref3">#REF!</definedName>
    <definedName name="_007Vegy_claim_BM">#REF!</definedName>
    <definedName name="_lJ5">'[1]ТЭП (3)'!#REF!</definedName>
    <definedName name="_Ref3">#REF!</definedName>
    <definedName name="_SUB3" localSheetId="0">'смета ср.ср 2015г '!#REF!</definedName>
    <definedName name="A">#REF!</definedName>
    <definedName name="acckaz">'[3]list_accounts'!$A$2:$A$538</definedName>
    <definedName name="Account_Balance">#REF!</definedName>
    <definedName name="Action">#REF!</definedName>
    <definedName name="activ">'[3]list_cc'!$A$2:$A$286</definedName>
    <definedName name="activity">'[4]list_cc'!$A$1:$G$344</definedName>
    <definedName name="AS2DocOpenMode" hidden="1">"AS2DocumentEdit"</definedName>
    <definedName name="AS2HasNoAutoHeaderFooter" hidden="1">" "</definedName>
    <definedName name="AS2NamedRange" hidden="1">3</definedName>
    <definedName name="B">'[5]д.7.001'!#REF!</definedName>
    <definedName name="cd">#REF!</definedName>
    <definedName name="cis">#REF!</definedName>
    <definedName name="Clients_Population_Total">#REF!</definedName>
    <definedName name="cmndBase" localSheetId="0">#REF!</definedName>
    <definedName name="cmndBase">#REF!</definedName>
    <definedName name="cmndBase_1">"$#ССЫЛ!.$O$12"</definedName>
    <definedName name="cmndBase_2">"$#ССЫЛ!.$O$12"</definedName>
    <definedName name="cmndBase_4">NA()</definedName>
    <definedName name="cmndDayMonthTo" localSheetId="0">#REF!</definedName>
    <definedName name="cmndDayMonthTo">#REF!</definedName>
    <definedName name="cmndDayMonthTo_1">"$#ССЫЛ!.$Q$10"</definedName>
    <definedName name="cmndDayMonthTo_2">"$#ССЫЛ!.$Q$10"</definedName>
    <definedName name="cmndDayMonthTo_4">NA()</definedName>
    <definedName name="cmndDays" localSheetId="0">#REF!</definedName>
    <definedName name="cmndDays">#REF!</definedName>
    <definedName name="cmndDays_1">"$#ССЫЛ!.$M$10"</definedName>
    <definedName name="cmndDays_2">"$#ССЫЛ!.$M$10"</definedName>
    <definedName name="cmndDays_4">NA()</definedName>
    <definedName name="cmndDocNum" localSheetId="0">#REF!</definedName>
    <definedName name="cmndDocNum">#REF!</definedName>
    <definedName name="cmndDocNum_1">"$#ССЫЛ!.$U$11"</definedName>
    <definedName name="cmndDocNum_2">"$#ССЫЛ!.$U$11"</definedName>
    <definedName name="cmndDocNum_4">NA()</definedName>
    <definedName name="cmndDocSer" localSheetId="0">#REF!</definedName>
    <definedName name="cmndDocSer">#REF!</definedName>
    <definedName name="cmndDocSer_1">"$#ССЫЛ!.$R$11"</definedName>
    <definedName name="cmndDocSer_2">"$#ССЫЛ!.$R$11"</definedName>
    <definedName name="cmndDocSer_4">NA()</definedName>
    <definedName name="cmndFIO" localSheetId="0">#REF!</definedName>
    <definedName name="cmndFIO">#REF!</definedName>
    <definedName name="cmndFIO_1">"$#ССЫЛ!.$K$4"</definedName>
    <definedName name="cmndFIO_2">"$#ССЫЛ!.$K$4"</definedName>
    <definedName name="cmndFIO_4">NA()</definedName>
    <definedName name="cmndOrdDay" localSheetId="0">#REF!</definedName>
    <definedName name="cmndOrdDay">#REF!</definedName>
    <definedName name="cmndOrdDay_1">"$#ССЫЛ!.$I$13"</definedName>
    <definedName name="cmndOrdDay_2">"$#ССЫЛ!.$I$13"</definedName>
    <definedName name="cmndOrdDay_4">NA()</definedName>
    <definedName name="cmndOrdMonth" localSheetId="0">#REF!</definedName>
    <definedName name="cmndOrdMonth">#REF!</definedName>
    <definedName name="cmndOrdMonth_1">"$#ССЫЛ!.$K$13"</definedName>
    <definedName name="cmndOrdMonth_2">"$#ССЫЛ!.$K$13"</definedName>
    <definedName name="cmndOrdMonth_4">NA()</definedName>
    <definedName name="cmndOrdNum" localSheetId="0">#REF!</definedName>
    <definedName name="cmndOrdNum">#REF!</definedName>
    <definedName name="cmndOrdNum_1">"$#ССЫЛ!.$R$13"</definedName>
    <definedName name="cmndOrdNum_2">"$#ССЫЛ!.$R$13"</definedName>
    <definedName name="cmndOrdNum_4">NA()</definedName>
    <definedName name="cmndOrdYear" localSheetId="0">#REF!</definedName>
    <definedName name="cmndOrdYear">#REF!</definedName>
    <definedName name="cmndOrdYear_1">"$#ССЫЛ!.$O$13"</definedName>
    <definedName name="cmndOrdYear_2">"$#ССЫЛ!.$O$13"</definedName>
    <definedName name="cmndOrdYear_4">NA()</definedName>
    <definedName name="cmndPoint" localSheetId="0">#REF!</definedName>
    <definedName name="cmndPoint">#REF!</definedName>
    <definedName name="cmndPoint_1">"$#ССЫЛ!.$M$7"</definedName>
    <definedName name="cmndPoint_2">"$#ССЫЛ!.$M$7"</definedName>
    <definedName name="cmndPoint_4">NA()</definedName>
    <definedName name="cmndPoint1" localSheetId="0">#REF!</definedName>
    <definedName name="cmndPoint1">#REF!</definedName>
    <definedName name="cmndPoint1_1">"$#ССЫЛ!.$H$9"</definedName>
    <definedName name="cmndPoint1_2">"$#ССЫЛ!.$H$9"</definedName>
    <definedName name="cmndPoint1_4">NA()</definedName>
    <definedName name="cmndPos" localSheetId="0">#REF!</definedName>
    <definedName name="cmndPos">#REF!</definedName>
    <definedName name="cmndPos_1">"$#ССЫЛ!.$K$6"</definedName>
    <definedName name="cmndPos_2">"$#ССЫЛ!.$K$6"</definedName>
    <definedName name="cmndPos_4">NA()</definedName>
    <definedName name="cmndYearTo" localSheetId="0">#REF!</definedName>
    <definedName name="cmndYearTo">#REF!</definedName>
    <definedName name="cmndYearTo_1">"$#ССЫЛ!.$W$10"</definedName>
    <definedName name="cmndYearTo_2">"$#ССЫЛ!.$W$10"</definedName>
    <definedName name="cmndYearTo_4">NA()</definedName>
    <definedName name="cntAddition" localSheetId="0">#REF!</definedName>
    <definedName name="cntAddition">#REF!</definedName>
    <definedName name="cntAddition_1">"$#ССЫЛ!.$D$26"</definedName>
    <definedName name="cntAddition_2">"$#ССЫЛ!.$D$26"</definedName>
    <definedName name="cntAddition_4">NA()</definedName>
    <definedName name="cntDay" localSheetId="0">#REF!</definedName>
    <definedName name="cntDay">#REF!</definedName>
    <definedName name="cntDay_1">"$#ССЫЛ!.$P$14"</definedName>
    <definedName name="cntDay_2">"$#ССЫЛ!.$P$14"</definedName>
    <definedName name="cntDay_4">NA()</definedName>
    <definedName name="cntMonth" localSheetId="0">#REF!</definedName>
    <definedName name="cntMonth">#REF!</definedName>
    <definedName name="cntMonth_1">"$#ССЫЛ!.$T$14"</definedName>
    <definedName name="cntMonth_2">"$#ССЫЛ!.$T$14"</definedName>
    <definedName name="cntMonth_4">NA()</definedName>
    <definedName name="cntName" localSheetId="0">#REF!</definedName>
    <definedName name="cntName">#REF!</definedName>
    <definedName name="cntName_1">"$#ССЫЛ!.$B$28"</definedName>
    <definedName name="cntName_2">"$#ССЫЛ!.$B$28"</definedName>
    <definedName name="cntName_4">NA()</definedName>
    <definedName name="cntNumber" localSheetId="0">#REF!</definedName>
    <definedName name="cntNumber">#REF!</definedName>
    <definedName name="cntNumber_1">"$#ССЫЛ!.$#ССЫЛ!$#ССЫЛ!"</definedName>
    <definedName name="cntNumber_2">"$#ССЫЛ!.$#ССЫЛ!$#ССЫЛ!"</definedName>
    <definedName name="cntNumber_4">NA()</definedName>
    <definedName name="cntPayer" localSheetId="0">#REF!</definedName>
    <definedName name="cntPayer">#REF!</definedName>
    <definedName name="cntPayer_1">"$#ССЫЛ!.$G$17"</definedName>
    <definedName name="cntPayer_2">"$#ССЫЛ!.$G$17"</definedName>
    <definedName name="cntPayer_4">NA()</definedName>
    <definedName name="cntPayer1" localSheetId="0">#REF!</definedName>
    <definedName name="cntPayer1">#REF!</definedName>
    <definedName name="cntPayer1_1">"$#ССЫЛ!.$B$18"</definedName>
    <definedName name="cntPayer1_2">"$#ССЫЛ!.$B$18"</definedName>
    <definedName name="cntPayer1_4">NA()</definedName>
    <definedName name="cntPayerAddr1" localSheetId="0">#REF!</definedName>
    <definedName name="cntPayerAddr1">#REF!</definedName>
    <definedName name="cntPayerAddr1_1">"$#ССЫЛ!.$B$19"</definedName>
    <definedName name="cntPayerAddr1_2">"$#ССЫЛ!.$B$19"</definedName>
    <definedName name="cntPayerAddr1_4">NA()</definedName>
    <definedName name="cntPayerAddr2" localSheetId="0">#REF!</definedName>
    <definedName name="cntPayerAddr2">#REF!</definedName>
    <definedName name="cntPayerAddr2_1">"$#ССЫЛ!.$B$20"</definedName>
    <definedName name="cntPayerAddr2_2">"$#ССЫЛ!.$B$20"</definedName>
    <definedName name="cntPayerAddr2_4">NA()</definedName>
    <definedName name="cntPayerBank1" localSheetId="0">#REF!</definedName>
    <definedName name="cntPayerBank1">#REF!</definedName>
    <definedName name="cntPayerBank1_1">"$#ССЫЛ!.$C$22"</definedName>
    <definedName name="cntPayerBank1_2">"$#ССЫЛ!.$C$22"</definedName>
    <definedName name="cntPayerBank1_4">NA()</definedName>
    <definedName name="cntPayerBank2" localSheetId="0">#REF!</definedName>
    <definedName name="cntPayerBank2">#REF!</definedName>
    <definedName name="cntPayerBank2_1">"$#ССЫЛ!.$B$23"</definedName>
    <definedName name="cntPayerBank2_2">"$#ССЫЛ!.$B$23"</definedName>
    <definedName name="cntPayerBank2_4">NA()</definedName>
    <definedName name="cntPayerBank3" localSheetId="0">#REF!</definedName>
    <definedName name="cntPayerBank3">#REF!</definedName>
    <definedName name="cntPayerBank3_1">"$#ССЫЛ!.$B$24"</definedName>
    <definedName name="cntPayerBank3_2">"$#ССЫЛ!.$B$24"</definedName>
    <definedName name="cntPayerBank3_4">NA()</definedName>
    <definedName name="cntPayerCount" localSheetId="0">#REF!</definedName>
    <definedName name="cntPayerCount">#REF!</definedName>
    <definedName name="cntPayerCount_1">"$#ССЫЛ!.$D$21"</definedName>
    <definedName name="cntPayerCount_2">"$#ССЫЛ!.$D$21"</definedName>
    <definedName name="cntPayerCount_4">NA()</definedName>
    <definedName name="cntPayerCountCor" localSheetId="0">#REF!</definedName>
    <definedName name="cntPayerCountCor">#REF!</definedName>
    <definedName name="cntPayerCountCor_1">"$#ССЫЛ!.$#ССЫЛ!$#ССЫЛ!"</definedName>
    <definedName name="cntPayerCountCor_2">"$#ССЫЛ!.$#ССЫЛ!$#ССЫЛ!"</definedName>
    <definedName name="cntPayerCountCor_4">NA()</definedName>
    <definedName name="cntPriceC" localSheetId="0">#REF!</definedName>
    <definedName name="cntPriceC">#REF!</definedName>
    <definedName name="cntPriceC_1">"$#ССЫЛ!.$U$28"</definedName>
    <definedName name="cntPriceC_2">"$#ССЫЛ!.$U$28"</definedName>
    <definedName name="cntPriceC_4">NA()</definedName>
    <definedName name="cntPriceR" localSheetId="0">#REF!</definedName>
    <definedName name="cntPriceR">#REF!</definedName>
    <definedName name="cntPriceR_1">"$#ССЫЛ!.$S$28"</definedName>
    <definedName name="cntPriceR_2">"$#ССЫЛ!.$S$28"</definedName>
    <definedName name="cntPriceR_4">NA()</definedName>
    <definedName name="cntQnt" localSheetId="0">#REF!</definedName>
    <definedName name="cntQnt">#REF!</definedName>
    <definedName name="cntQnt_1">"$#ССЫЛ!.$#ССЫЛ!$#ССЫЛ!"</definedName>
    <definedName name="cntQnt_2">"$#ССЫЛ!.$#ССЫЛ!$#ССЫЛ!"</definedName>
    <definedName name="cntQnt_4">NA()</definedName>
    <definedName name="cntSumC" localSheetId="0">#REF!</definedName>
    <definedName name="cntSumC">#REF!</definedName>
    <definedName name="cntSumC_1">"$#ССЫЛ!.$Y$28"</definedName>
    <definedName name="cntSumC_2">"$#ССЫЛ!.$Y$28"</definedName>
    <definedName name="cntSumC_4">NA()</definedName>
    <definedName name="cntSumR" localSheetId="0">#REF!</definedName>
    <definedName name="cntSumR">#REF!</definedName>
    <definedName name="cntSumR_1">"$#ССЫЛ!.$V$28"</definedName>
    <definedName name="cntSumR_2">"$#ССЫЛ!.$V$28"</definedName>
    <definedName name="cntSumR_4">NA()</definedName>
    <definedName name="cntSuppAddr1" localSheetId="0">#REF!</definedName>
    <definedName name="cntSuppAddr1">#REF!</definedName>
    <definedName name="cntSuppAddr1_1">"$#ССЫЛ!.$D$3"</definedName>
    <definedName name="cntSuppAddr1_2">"$#ССЫЛ!.$D$3"</definedName>
    <definedName name="cntSuppAddr1_4">NA()</definedName>
    <definedName name="cntSuppAddr2" localSheetId="0">#REF!</definedName>
    <definedName name="cntSuppAddr2">#REF!</definedName>
    <definedName name="cntSuppAddr2_1">"$#ССЫЛ!.$#ССЫЛ!$#ССЫЛ!"</definedName>
    <definedName name="cntSuppAddr2_2">"$#ССЫЛ!.$#ССЫЛ!$#ССЫЛ!"</definedName>
    <definedName name="cntSuppAddr2_4">NA()</definedName>
    <definedName name="cntSuppBank" localSheetId="0">#REF!</definedName>
    <definedName name="cntSuppBank">#REF!</definedName>
    <definedName name="cntSuppBank_1">"$#ССЫЛ!.$C$8"</definedName>
    <definedName name="cntSuppBank_2">"$#ССЫЛ!.$C$8"</definedName>
    <definedName name="cntSuppBank_4">NA()</definedName>
    <definedName name="cntSuppCount" localSheetId="0">#REF!</definedName>
    <definedName name="cntSuppCount">#REF!</definedName>
    <definedName name="cntSuppCount_1">"$#ССЫЛ!.$G$4"</definedName>
    <definedName name="cntSuppCount_2">"$#ССЫЛ!.$G$4"</definedName>
    <definedName name="cntSuppCount_4">NA()</definedName>
    <definedName name="cntSuppCountCor" localSheetId="0">#REF!</definedName>
    <definedName name="cntSuppCountCor">#REF!</definedName>
    <definedName name="cntSuppCountCor_1">"$#ССЫЛ!.$T$4"</definedName>
    <definedName name="cntSuppCountCor_2">"$#ССЫЛ!.$T$4"</definedName>
    <definedName name="cntSuppCountCor_4">NA()</definedName>
    <definedName name="cntSupplier" localSheetId="0">#REF!</definedName>
    <definedName name="cntSupplier">#REF!</definedName>
    <definedName name="cntSupplier_1">"$#ССЫЛ!.$D$2"</definedName>
    <definedName name="cntSupplier_2">"$#ССЫЛ!.$D$2"</definedName>
    <definedName name="cntSupplier_4">NA()</definedName>
    <definedName name="cntSuppMFO1" localSheetId="0">#REF!</definedName>
    <definedName name="cntSuppMFO1">#REF!</definedName>
    <definedName name="cntSuppMFO1_1">"$#ССЫЛ!.$#ССЫЛ!$#ССЫЛ!"</definedName>
    <definedName name="cntSuppMFO1_2">"$#ССЫЛ!.$#ССЫЛ!$#ССЫЛ!"</definedName>
    <definedName name="cntSuppMFO1_4">NA()</definedName>
    <definedName name="cntSuppMFO2" localSheetId="0">#REF!</definedName>
    <definedName name="cntSuppMFO2">#REF!</definedName>
    <definedName name="cntSuppMFO2_1">"$#ССЫЛ!.$C$7"</definedName>
    <definedName name="cntSuppMFO2_2">"$#ССЫЛ!.$C$7"</definedName>
    <definedName name="cntSuppMFO2_4">NA()</definedName>
    <definedName name="cntSuppTlf" localSheetId="0">#REF!</definedName>
    <definedName name="cntSuppTlf">#REF!</definedName>
    <definedName name="cntSuppTlf_1">"$#ССЫЛ!.$V$3"</definedName>
    <definedName name="cntSuppTlf_2">"$#ССЫЛ!.$V$3"</definedName>
    <definedName name="cntSuppTlf_4">NA()</definedName>
    <definedName name="cntUnit" localSheetId="0">#REF!</definedName>
    <definedName name="cntUnit">#REF!</definedName>
    <definedName name="cntUnit_1">"$#ССЫЛ!.$#ССЫЛ!$#ССЫЛ!"</definedName>
    <definedName name="cntUnit_2">"$#ССЫЛ!.$#ССЫЛ!$#ССЫЛ!"</definedName>
    <definedName name="cntUnit_4">NA()</definedName>
    <definedName name="cntYear" localSheetId="0">#REF!</definedName>
    <definedName name="cntYear">#REF!</definedName>
    <definedName name="cntYear_1">"$#ССЫЛ!.$X$14"</definedName>
    <definedName name="cntYear_2">"$#ССЫЛ!.$X$14"</definedName>
    <definedName name="cntYear_4">NA()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'[6]Ratios'!#REF!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dvrCustomer" localSheetId="0">#REF!</definedName>
    <definedName name="dvrCustomer">#REF!</definedName>
    <definedName name="dvrCustomer_1">"$#ССЫЛ!.$B$6"</definedName>
    <definedName name="dvrCustomer_2">"$#ССЫЛ!.$B$6"</definedName>
    <definedName name="dvrCustomer_4">NA()</definedName>
    <definedName name="dvrDay" localSheetId="0">#REF!</definedName>
    <definedName name="dvrDay">#REF!</definedName>
    <definedName name="dvrDay_1">"$#ССЫЛ!.$G$15"</definedName>
    <definedName name="dvrDay_2">"$#ССЫЛ!.$G$15"</definedName>
    <definedName name="dvrDay_4">NA()</definedName>
    <definedName name="dvrDocDay" localSheetId="0">#REF!</definedName>
    <definedName name="dvrDocDay">#REF!</definedName>
    <definedName name="dvrDocDay_1">"$#ССЫЛ!.$K$18"</definedName>
    <definedName name="dvrDocDay_2">"$#ССЫЛ!.$K$18"</definedName>
    <definedName name="dvrDocDay_4">NA()</definedName>
    <definedName name="dvrDocIss" localSheetId="0">#REF!</definedName>
    <definedName name="dvrDocIss">#REF!</definedName>
    <definedName name="dvrDocIss_1">"$#ССЫЛ!.$B$19"</definedName>
    <definedName name="dvrDocIss_2">"$#ССЫЛ!.$B$19"</definedName>
    <definedName name="dvrDocIss_4">NA()</definedName>
    <definedName name="dvrDocMonth" localSheetId="0">#REF!</definedName>
    <definedName name="dvrDocMonth">#REF!</definedName>
    <definedName name="dvrDocMonth_1">"$#ССЫЛ!.$M$18"</definedName>
    <definedName name="dvrDocMonth_2">"$#ССЫЛ!.$M$18"</definedName>
    <definedName name="dvrDocMonth_4">NA()</definedName>
    <definedName name="dvrDocNum" localSheetId="0">#REF!</definedName>
    <definedName name="dvrDocNum">#REF!</definedName>
    <definedName name="dvrDocNum_1">"$#ССЫЛ!.$F$18"</definedName>
    <definedName name="dvrDocNum_2">"$#ССЫЛ!.$F$18"</definedName>
    <definedName name="dvrDocNum_4">NA()</definedName>
    <definedName name="dvrDocSer" localSheetId="0">#REF!</definedName>
    <definedName name="dvrDocSer">#REF!</definedName>
    <definedName name="dvrDocSer_1">"$#ССЫЛ!.$D$18"</definedName>
    <definedName name="dvrDocSer_2">"$#ССЫЛ!.$D$18"</definedName>
    <definedName name="dvrDocSer_4">NA()</definedName>
    <definedName name="dvrDocYear" localSheetId="0">#REF!</definedName>
    <definedName name="dvrDocYear">#REF!</definedName>
    <definedName name="dvrDocYear_1">"$#ССЫЛ!.$R$18"</definedName>
    <definedName name="dvrDocYear_2">"$#ССЫЛ!.$R$18"</definedName>
    <definedName name="dvrDocYear_4">NA()</definedName>
    <definedName name="dvrMonth" localSheetId="0">#REF!</definedName>
    <definedName name="dvrMonth">#REF!</definedName>
    <definedName name="dvrMonth_1">"$#ССЫЛ!.$I$15"</definedName>
    <definedName name="dvrMonth_2">"$#ССЫЛ!.$I$15"</definedName>
    <definedName name="dvrMonth_4">NA()</definedName>
    <definedName name="dvrName" localSheetId="0">#REF!</definedName>
    <definedName name="dvrName">#REF!</definedName>
    <definedName name="dvrName_1">"$#ССЫЛ!.$C$30"</definedName>
    <definedName name="dvrName_2">"$#ССЫЛ!.$C$30"</definedName>
    <definedName name="dvrName_4">NA()</definedName>
    <definedName name="dvrNo" localSheetId="0">#REF!</definedName>
    <definedName name="dvrNo">#REF!</definedName>
    <definedName name="dvrNo_1">"$#ССЫЛ!.$B$30"</definedName>
    <definedName name="dvrNo_2">"$#ССЫЛ!.$B$30"</definedName>
    <definedName name="dvrNo_4">NA()</definedName>
    <definedName name="dvrNumber" localSheetId="0">#REF!</definedName>
    <definedName name="dvrNumber">#REF!</definedName>
    <definedName name="dvrNumber_1">"$#ССЫЛ!.$L$14"</definedName>
    <definedName name="dvrNumber_2">"$#ССЫЛ!.$L$14"</definedName>
    <definedName name="dvrNumber_4">NA()</definedName>
    <definedName name="dvrOrder" localSheetId="0">#REF!</definedName>
    <definedName name="dvrOrder">#REF!</definedName>
    <definedName name="dvrOrder_1">"$#ССЫЛ!.$H$23"</definedName>
    <definedName name="dvrOrder_2">"$#ССЫЛ!.$H$23"</definedName>
    <definedName name="dvrOrder_4">NA()</definedName>
    <definedName name="dvrPayer" localSheetId="0">#REF!</definedName>
    <definedName name="dvrPayer">#REF!</definedName>
    <definedName name="dvrPayer_1">"$#ССЫЛ!.$B$8"</definedName>
    <definedName name="dvrPayer_2">"$#ССЫЛ!.$B$8"</definedName>
    <definedName name="dvrPayer_4">NA()</definedName>
    <definedName name="dvrPayerBank1" localSheetId="0">#REF!</definedName>
    <definedName name="dvrPayerBank1">#REF!</definedName>
    <definedName name="dvrPayerBank1_1">"$#ССЫЛ!.$F$10"</definedName>
    <definedName name="dvrPayerBank1_2">"$#ССЫЛ!.$F$10"</definedName>
    <definedName name="dvrPayerBank1_4">NA()</definedName>
    <definedName name="dvrPayerBank2" localSheetId="0">#REF!</definedName>
    <definedName name="dvrPayerBank2">#REF!</definedName>
    <definedName name="dvrPayerBank2_1">"$#ССЫЛ!.$B$12"</definedName>
    <definedName name="dvrPayerBank2_2">"$#ССЫЛ!.$B$12"</definedName>
    <definedName name="dvrPayerBank2_4">NA()</definedName>
    <definedName name="dvrPayerCount" localSheetId="0">#REF!</definedName>
    <definedName name="dvrPayerCount">#REF!</definedName>
    <definedName name="dvrPayerCount_1">"$#ССЫЛ!.$C$10"</definedName>
    <definedName name="dvrPayerCount_2">"$#ССЫЛ!.$C$10"</definedName>
    <definedName name="dvrPayerCount_4">NA()</definedName>
    <definedName name="dvrQnt" localSheetId="0">#REF!</definedName>
    <definedName name="dvrQnt">#REF!</definedName>
    <definedName name="dvrQnt_1">"$#ССЫЛ!.$M$30"</definedName>
    <definedName name="dvrQnt_2">"$#ССЫЛ!.$M$30"</definedName>
    <definedName name="dvrQnt_4">NA()</definedName>
    <definedName name="dvrReceiver" localSheetId="0">#REF!</definedName>
    <definedName name="dvrReceiver">#REF!</definedName>
    <definedName name="dvrReceiver_1">"$#ССЫЛ!.$C$16"</definedName>
    <definedName name="dvrReceiver_2">"$#ССЫЛ!.$C$16"</definedName>
    <definedName name="dvrReceiver_4">NA()</definedName>
    <definedName name="dvrSupplier" localSheetId="0">#REF!</definedName>
    <definedName name="dvrSupplier">#REF!</definedName>
    <definedName name="dvrSupplier_1">"$#ССЫЛ!.$D$21"</definedName>
    <definedName name="dvrSupplier_2">"$#ССЫЛ!.$D$21"</definedName>
    <definedName name="dvrSupplier_4">NA()</definedName>
    <definedName name="dvrUnit" localSheetId="0">#REF!</definedName>
    <definedName name="dvrUnit">#REF!</definedName>
    <definedName name="dvrUnit_1">"$#ССЫЛ!.$K$30"</definedName>
    <definedName name="dvrUnit_2">"$#ССЫЛ!.$K$30"</definedName>
    <definedName name="dvrUnit_4">NA()</definedName>
    <definedName name="dvrValidDay" localSheetId="0">#REF!</definedName>
    <definedName name="dvrValidDay">#REF!</definedName>
    <definedName name="dvrValidDay_1">"$#ССЫЛ!.$G$5"</definedName>
    <definedName name="dvrValidDay_2">"$#ССЫЛ!.$G$5"</definedName>
    <definedName name="dvrValidDay_4">NA()</definedName>
    <definedName name="dvrValidMonth" localSheetId="0">#REF!</definedName>
    <definedName name="dvrValidMonth">#REF!</definedName>
    <definedName name="dvrValidMonth_1">"$#ССЫЛ!.$I$5"</definedName>
    <definedName name="dvrValidMonth_2">"$#ССЫЛ!.$I$5"</definedName>
    <definedName name="dvrValidMonth_4">NA()</definedName>
    <definedName name="dvrValidYear" localSheetId="0">#REF!</definedName>
    <definedName name="dvrValidYear">#REF!</definedName>
    <definedName name="dvrValidYear_1">"$#ССЫЛ!.$R$5"</definedName>
    <definedName name="dvrValidYear_2">"$#ССЫЛ!.$R$5"</definedName>
    <definedName name="dvrValidYear_4">NA()</definedName>
    <definedName name="dvrYear" localSheetId="0">#REF!</definedName>
    <definedName name="dvrYear">#REF!</definedName>
    <definedName name="dvrYear_1">"$#ССЫЛ!.$P$15"</definedName>
    <definedName name="dvrYear_2">"$#ССЫЛ!.$P$15"</definedName>
    <definedName name="dvrYear_4">NA()</definedName>
    <definedName name="elkAddr1" localSheetId="0">#REF!</definedName>
    <definedName name="elkAddr1">#REF!</definedName>
    <definedName name="elkAddr1_1">"$#ССЫЛ!.$G$4"</definedName>
    <definedName name="elkAddr1_2">"$#ССЫЛ!.$G$4"</definedName>
    <definedName name="elkAddr1_4">NA()</definedName>
    <definedName name="elkAddr2" localSheetId="0">#REF!</definedName>
    <definedName name="elkAddr2">#REF!</definedName>
    <definedName name="elkAddr2_1">"$#ССЫЛ!.$G$5"</definedName>
    <definedName name="elkAddr2_2">"$#ССЫЛ!.$G$5"</definedName>
    <definedName name="elkAddr2_4">NA()</definedName>
    <definedName name="elkCount" localSheetId="0">#REF!</definedName>
    <definedName name="elkCount">#REF!</definedName>
    <definedName name="elkCount_1">"$#ССЫЛ!.$K$9"</definedName>
    <definedName name="elkCount_2">"$#ССЫЛ!.$K$9"</definedName>
    <definedName name="elkCount_4">NA()</definedName>
    <definedName name="elkCountFrom" localSheetId="0">#REF!</definedName>
    <definedName name="elkCountFrom">#REF!</definedName>
    <definedName name="elkCountFrom_1">"$#ССЫЛ!.$K$8"</definedName>
    <definedName name="elkCountFrom_2">"$#ССЫЛ!.$K$8"</definedName>
    <definedName name="elkCountFrom_4">NA()</definedName>
    <definedName name="elkCountTo" localSheetId="0">#REF!</definedName>
    <definedName name="elkCountTo">#REF!</definedName>
    <definedName name="elkCountTo_1">"$#ССЫЛ!.$K$7"</definedName>
    <definedName name="elkCountTo_2">"$#ССЫЛ!.$K$7"</definedName>
    <definedName name="elkCountTo_4">NA()</definedName>
    <definedName name="elkDateFrom" localSheetId="0">#REF!</definedName>
    <definedName name="elkDateFrom">#REF!</definedName>
    <definedName name="elkDateFrom_1">"$#ССЫЛ!.$F$8"</definedName>
    <definedName name="elkDateFrom_2">"$#ССЫЛ!.$F$8"</definedName>
    <definedName name="elkDateFrom_4">NA()</definedName>
    <definedName name="elkDateTo" localSheetId="0">#REF!</definedName>
    <definedName name="elkDateTo">#REF!</definedName>
    <definedName name="elkDateTo_1">"$#ССЫЛ!.$F$7"</definedName>
    <definedName name="elkDateTo_2">"$#ССЫЛ!.$F$7"</definedName>
    <definedName name="elkDateTo_4">NA()</definedName>
    <definedName name="elkDiscount" localSheetId="0">#REF!</definedName>
    <definedName name="elkDiscount">#REF!</definedName>
    <definedName name="elkDiscount_1">"$#ССЫЛ!.$D$10"</definedName>
    <definedName name="elkDiscount_2">"$#ССЫЛ!.$D$10"</definedName>
    <definedName name="elkDiscount_4">NA()</definedName>
    <definedName name="elkKAddr1" localSheetId="0">#REF!</definedName>
    <definedName name="elkKAddr1">#REF!</definedName>
    <definedName name="elkKAddr1_1">"$#ССЫЛ!.$G$16"</definedName>
    <definedName name="elkKAddr1_2">"$#ССЫЛ!.$G$16"</definedName>
    <definedName name="elkKAddr1_4">NA()</definedName>
    <definedName name="elkKAddr2" localSheetId="0">#REF!</definedName>
    <definedName name="elkKAddr2">#REF!</definedName>
    <definedName name="elkKAddr2_1">"$#ССЫЛ!.$G$17"</definedName>
    <definedName name="elkKAddr2_2">"$#ССЫЛ!.$G$17"</definedName>
    <definedName name="elkKAddr2_4">NA()</definedName>
    <definedName name="elkKCount" localSheetId="0">#REF!</definedName>
    <definedName name="elkKCount">#REF!</definedName>
    <definedName name="elkKCount_1">"$#ССЫЛ!.$K$21"</definedName>
    <definedName name="elkKCount_2">"$#ССЫЛ!.$K$21"</definedName>
    <definedName name="elkKCount_4">NA()</definedName>
    <definedName name="elkKCountFrom" localSheetId="0">#REF!</definedName>
    <definedName name="elkKCountFrom">#REF!</definedName>
    <definedName name="elkKCountFrom_1">"$#ССЫЛ!.$K$20"</definedName>
    <definedName name="elkKCountFrom_2">"$#ССЫЛ!.$K$20"</definedName>
    <definedName name="elkKCountFrom_4">NA()</definedName>
    <definedName name="elkKCountTo" localSheetId="0">#REF!</definedName>
    <definedName name="elkKCountTo">#REF!</definedName>
    <definedName name="elkKCountTo_1">"$#ССЫЛ!.$K$19"</definedName>
    <definedName name="elkKCountTo_2">"$#ССЫЛ!.$K$19"</definedName>
    <definedName name="elkKCountTo_4">NA()</definedName>
    <definedName name="elkKDateFrom" localSheetId="0">#REF!</definedName>
    <definedName name="elkKDateFrom">#REF!</definedName>
    <definedName name="elkKDateFrom_1">"$#ССЫЛ!.$F$20"</definedName>
    <definedName name="elkKDateFrom_2">"$#ССЫЛ!.$F$20"</definedName>
    <definedName name="elkKDateFrom_4">NA()</definedName>
    <definedName name="elkKDateTo" localSheetId="0">#REF!</definedName>
    <definedName name="elkKDateTo">#REF!</definedName>
    <definedName name="elkKDateTo_1">"$#ССЫЛ!.$F$19"</definedName>
    <definedName name="elkKDateTo_2">"$#ССЫЛ!.$F$19"</definedName>
    <definedName name="elkKDateTo_4">NA()</definedName>
    <definedName name="elkKDiscount" localSheetId="0">#REF!</definedName>
    <definedName name="elkKDiscount">#REF!</definedName>
    <definedName name="elkKDiscount_1">"$#ССЫЛ!.$D$22"</definedName>
    <definedName name="elkKDiscount_2">"$#ССЫЛ!.$D$22"</definedName>
    <definedName name="elkKDiscount_4">NA()</definedName>
    <definedName name="elkKNumber" localSheetId="0">#REF!</definedName>
    <definedName name="elkKNumber">#REF!</definedName>
    <definedName name="elkKNumber_1">"$#ССЫЛ!.$M$15"</definedName>
    <definedName name="elkKNumber_2">"$#ССЫЛ!.$M$15"</definedName>
    <definedName name="elkKNumber_4">NA()</definedName>
    <definedName name="elkKSumC" localSheetId="0">#REF!</definedName>
    <definedName name="elkKSumC">#REF!</definedName>
    <definedName name="elkKSumC_1">"$#ССЫЛ!.$P$22"</definedName>
    <definedName name="elkKSumC_2">"$#ССЫЛ!.$P$22"</definedName>
    <definedName name="elkKSumC_4">NA()</definedName>
    <definedName name="elkKSumR" localSheetId="0">#REF!</definedName>
    <definedName name="elkKSumR">#REF!</definedName>
    <definedName name="elkKSumR_1">"$#ССЫЛ!.$N$22"</definedName>
    <definedName name="elkKSumR_2">"$#ССЫЛ!.$N$22"</definedName>
    <definedName name="elkKSumR_4">NA()</definedName>
    <definedName name="elkKTarif" localSheetId="0">#REF!</definedName>
    <definedName name="elkKTarif">#REF!</definedName>
    <definedName name="elkKTarif_1">"$#ССЫЛ!.$I$22"</definedName>
    <definedName name="elkKTarif_2">"$#ССЫЛ!.$I$22"</definedName>
    <definedName name="elkKTarif_4">NA()</definedName>
    <definedName name="elkNumber" localSheetId="0">#REF!</definedName>
    <definedName name="elkNumber">#REF!</definedName>
    <definedName name="elkNumber_1">"$#ССЫЛ!.$M$3"</definedName>
    <definedName name="elkNumber_2">"$#ССЫЛ!.$M$3"</definedName>
    <definedName name="elkNumber_4">NA()</definedName>
    <definedName name="elkSumC" localSheetId="0">#REF!</definedName>
    <definedName name="elkSumC">#REF!</definedName>
    <definedName name="elkSumC_1">"$#ССЫЛ!.$P$10"</definedName>
    <definedName name="elkSumC_2">"$#ССЫЛ!.$P$10"</definedName>
    <definedName name="elkSumC_4">NA()</definedName>
    <definedName name="elkSumR" localSheetId="0">#REF!</definedName>
    <definedName name="elkSumR">#REF!</definedName>
    <definedName name="elkSumR_1">"$#ССЫЛ!.$N$10"</definedName>
    <definedName name="elkSumR_2">"$#ССЫЛ!.$N$10"</definedName>
    <definedName name="elkSumR_4">NA()</definedName>
    <definedName name="elkTarif" localSheetId="0">#REF!</definedName>
    <definedName name="elkTarif">#REF!</definedName>
    <definedName name="elkTarif_1">"$#ССЫЛ!.$I$10"</definedName>
    <definedName name="elkTarif_2">"$#ССЫЛ!.$I$10"</definedName>
    <definedName name="elkTarif_4">NA()</definedName>
    <definedName name="Excel_BuiltIn__FilterDatabase_1" localSheetId="0">#REF!</definedName>
    <definedName name="Excel_BuiltIn__FilterDatabase_1">#REF!</definedName>
    <definedName name="Excel_BuiltIn__FilterDatabase_13" localSheetId="0">#REF!</definedName>
    <definedName name="Excel_BuiltIn__FilterDatabase_13">#REF!</definedName>
    <definedName name="Excel_BuiltIn__FilterDatabase_3" localSheetId="0">#REF!</definedName>
    <definedName name="Excel_BuiltIn__FilterDatabase_3">#REF!</definedName>
    <definedName name="Excel_BuiltIn_Database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>#REF!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4" localSheetId="0">#REF!</definedName>
    <definedName name="Excel_BuiltIn_Print_Area_4">#REF!</definedName>
    <definedName name="Excel_BuiltIn_Print_Area_5_1" localSheetId="0">#REF!</definedName>
    <definedName name="Excel_BuiltIn_Print_Area_5_1">#REF!</definedName>
    <definedName name="Excel_BuiltIn_Print_Area_6_1" localSheetId="0">#REF!</definedName>
    <definedName name="Excel_BuiltIn_Print_Area_6_1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ss_count">'[7]SA Procedures'!$C$32</definedName>
    <definedName name="Expected_balance">#REF!</definedName>
    <definedName name="growth">'[8]Valuation'!$C$2</definedName>
    <definedName name="hozu">#REF!</definedName>
    <definedName name="Interval">#REF!</definedName>
    <definedName name="L_CY_Beg">'[9]Links'!$F:$F</definedName>
    <definedName name="loan08">#REF!</definedName>
    <definedName name="loan09_not_zalog">#REF!</definedName>
    <definedName name="lvnc">#REF!</definedName>
    <definedName name="Monetary_Precision">#REF!</definedName>
    <definedName name="MP">#REF!</definedName>
    <definedName name="nakDay" localSheetId="0">#REF!</definedName>
    <definedName name="nakDay">#REF!</definedName>
    <definedName name="nakDay_1">"$#ССЫЛ!.$G$2"</definedName>
    <definedName name="nakDay_2">"$#ССЫЛ!.$G$2"</definedName>
    <definedName name="nakDay_4">NA()</definedName>
    <definedName name="nakFrom" localSheetId="0">#REF!</definedName>
    <definedName name="nakFrom">#REF!</definedName>
    <definedName name="nakFrom_1">"$#ССЫЛ!.$D$4"</definedName>
    <definedName name="nakFrom_2">"$#ССЫЛ!.$D$4"</definedName>
    <definedName name="nakFrom_4">NA()</definedName>
    <definedName name="nakMonth" localSheetId="0">#REF!</definedName>
    <definedName name="nakMonth">#REF!</definedName>
    <definedName name="nakMonth_1">"$#ССЫЛ!.$I$2"</definedName>
    <definedName name="nakMonth_2">"$#ССЫЛ!.$I$2"</definedName>
    <definedName name="nakMonth_4">NA()</definedName>
    <definedName name="nakName" localSheetId="0">#REF!</definedName>
    <definedName name="nakName">#REF!</definedName>
    <definedName name="nakName_1">"$#ССЫЛ!.$C$9"</definedName>
    <definedName name="nakName_2">"$#ССЫЛ!.$C$9"</definedName>
    <definedName name="nakName_4">NA()</definedName>
    <definedName name="nakNo" localSheetId="0">#REF!</definedName>
    <definedName name="nakNo">#REF!</definedName>
    <definedName name="nakNo_1">"$#ССЫЛ!.$B$9"</definedName>
    <definedName name="nakNo_2">"$#ССЫЛ!.$B$9"</definedName>
    <definedName name="nakNo_4">NA()</definedName>
    <definedName name="nakNumber" localSheetId="0">#REF!</definedName>
    <definedName name="nakNumber">#REF!</definedName>
    <definedName name="nakNumber_1">"$#ССЫЛ!.$G$3"</definedName>
    <definedName name="nakNumber_2">"$#ССЫЛ!.$G$3"</definedName>
    <definedName name="nakNumber_4">NA()</definedName>
    <definedName name="nakPriceC" localSheetId="0">#REF!</definedName>
    <definedName name="nakPriceC">#REF!</definedName>
    <definedName name="nakPriceC_1">"$#ССЫЛ!.$J$9"</definedName>
    <definedName name="nakPriceC_2">"$#ССЫЛ!.$J$9"</definedName>
    <definedName name="nakPriceC_4">NA()</definedName>
    <definedName name="nakPriceR" localSheetId="0">#REF!</definedName>
    <definedName name="nakPriceR">#REF!</definedName>
    <definedName name="nakPriceR_1">"$#ССЫЛ!.$I$9"</definedName>
    <definedName name="nakPriceR_2">"$#ССЫЛ!.$I$9"</definedName>
    <definedName name="nakPriceR_4">NA()</definedName>
    <definedName name="nakQnt" localSheetId="0">#REF!</definedName>
    <definedName name="nakQnt">#REF!</definedName>
    <definedName name="nakQnt_1">"$#ССЫЛ!.$F$9"</definedName>
    <definedName name="nakQnt_2">"$#ССЫЛ!.$F$9"</definedName>
    <definedName name="nakQnt_4">NA()</definedName>
    <definedName name="nakSumC" localSheetId="0">#REF!</definedName>
    <definedName name="nakSumC">#REF!</definedName>
    <definedName name="nakSumC_1">"$#ССЫЛ!.$L$9"</definedName>
    <definedName name="nakSumC_2">"$#ССЫЛ!.$L$9"</definedName>
    <definedName name="nakSumC_4">NA()</definedName>
    <definedName name="nakSumR" localSheetId="0">#REF!</definedName>
    <definedName name="nakSumR">#REF!</definedName>
    <definedName name="nakSumR_1">"$#ССЫЛ!.$K$9"</definedName>
    <definedName name="nakSumR_2">"$#ССЫЛ!.$K$9"</definedName>
    <definedName name="nakSumR_4">NA()</definedName>
    <definedName name="nakTo" localSheetId="0">#REF!</definedName>
    <definedName name="nakTo">#REF!</definedName>
    <definedName name="nakTo_1">"$#ССЫЛ!.$D$5"</definedName>
    <definedName name="nakTo_2">"$#ССЫЛ!.$D$5"</definedName>
    <definedName name="nakTo_4">NA()</definedName>
    <definedName name="nakYear" localSheetId="0">#REF!</definedName>
    <definedName name="nakYear">#REF!</definedName>
    <definedName name="nakYear_1">"$#ССЫЛ!.$L$2"</definedName>
    <definedName name="nakYear_2">"$#ССЫЛ!.$L$2"</definedName>
    <definedName name="nakYear_4">NA()</definedName>
    <definedName name="NonTop_Stratum_Value">#REF!</definedName>
    <definedName name="o">#REF!</definedName>
    <definedName name="pc">#REF!</definedName>
    <definedName name="pmnCCode1" localSheetId="0">#REF!</definedName>
    <definedName name="pmnCCode1">#REF!</definedName>
    <definedName name="pmnCCode1_1">"$#ССЫЛ!.$O$15"</definedName>
    <definedName name="pmnCCode1_2">"$#ССЫЛ!.$O$15"</definedName>
    <definedName name="pmnCCode1_4">NA()</definedName>
    <definedName name="pmnCCode2" localSheetId="0">#REF!</definedName>
    <definedName name="pmnCCode2">#REF!</definedName>
    <definedName name="pmnCCode2_1">"$#ССЫЛ!.$P$16"</definedName>
    <definedName name="pmnCCode2_2">"$#ССЫЛ!.$P$16"</definedName>
    <definedName name="pmnCCode2_4">NA()</definedName>
    <definedName name="pmnDay" localSheetId="0">#REF!</definedName>
    <definedName name="pmnDay">#REF!</definedName>
    <definedName name="pmnDay_1">"$#ССЫЛ!.$G$4"</definedName>
    <definedName name="pmnDay_2">"$#ССЫЛ!.$G$4"</definedName>
    <definedName name="pmnDay_4">NA()</definedName>
    <definedName name="pmnDCode1" localSheetId="0">#REF!</definedName>
    <definedName name="pmnDCode1">#REF!</definedName>
    <definedName name="pmnDCode1_1">"$#ССЫЛ!.$O$9"</definedName>
    <definedName name="pmnDCode1_2">"$#ССЫЛ!.$O$9"</definedName>
    <definedName name="pmnDCode1_4">NA()</definedName>
    <definedName name="pmnDCode2" localSheetId="0">#REF!</definedName>
    <definedName name="pmnDCode2">#REF!</definedName>
    <definedName name="pmnDCode2_1">"$#ССЫЛ!.$P$10"</definedName>
    <definedName name="pmnDCode2_2">"$#ССЫЛ!.$P$10"</definedName>
    <definedName name="pmnDCode2_4">NA()</definedName>
    <definedName name="pmnDirection" localSheetId="0">#REF!</definedName>
    <definedName name="pmnDirection">#REF!</definedName>
    <definedName name="pmnDirection_1">"$#ССЫЛ!.$B$24"</definedName>
    <definedName name="pmnDirection_2">"$#ССЫЛ!.$B$24"</definedName>
    <definedName name="pmnDirection_4">NA()</definedName>
    <definedName name="pmnMonth" localSheetId="0">#REF!</definedName>
    <definedName name="pmnMonth">#REF!</definedName>
    <definedName name="pmnMonth_1">"$#ССЫЛ!.$I$4"</definedName>
    <definedName name="pmnMonth_2">"$#ССЫЛ!.$I$4"</definedName>
    <definedName name="pmnMonth_4">NA()</definedName>
    <definedName name="pmnNumber" localSheetId="0">#REF!</definedName>
    <definedName name="pmnNumber">#REF!</definedName>
    <definedName name="pmnNumber_1">"$#ССЫЛ!.$O$2"</definedName>
    <definedName name="pmnNumber_2">"$#ССЫЛ!.$O$2"</definedName>
    <definedName name="pmnNumber_4">NA()</definedName>
    <definedName name="pmnOper" localSheetId="0">#REF!</definedName>
    <definedName name="pmnOper">#REF!</definedName>
    <definedName name="pmnOper_1">"$#ССЫЛ!.$U$21"</definedName>
    <definedName name="pmnOper_2">"$#ССЫЛ!.$U$21"</definedName>
    <definedName name="pmnOper_4">NA()</definedName>
    <definedName name="pmnPayer" localSheetId="0">#REF!</definedName>
    <definedName name="pmnPayer">#REF!</definedName>
    <definedName name="pmnPayer_1">"$#ССЫЛ!.$E$5"</definedName>
    <definedName name="pmnPayer_2">"$#ССЫЛ!.$E$5"</definedName>
    <definedName name="pmnPayer_4">NA()</definedName>
    <definedName name="pmnPayer1" localSheetId="0">#REF!</definedName>
    <definedName name="pmnPayer1">#REF!</definedName>
    <definedName name="pmnPayer1_1">"$#ССЫЛ!.$B$6"</definedName>
    <definedName name="pmnPayer1_2">"$#ССЫЛ!.$B$6"</definedName>
    <definedName name="pmnPayer1_4">NA()</definedName>
    <definedName name="pmnPayerBank1" localSheetId="0">#REF!</definedName>
    <definedName name="pmnPayerBank1">#REF!</definedName>
    <definedName name="pmnPayerBank1_1">"$#ССЫЛ!.$B$8"</definedName>
    <definedName name="pmnPayerBank1_2">"$#ССЫЛ!.$B$8"</definedName>
    <definedName name="pmnPayerBank1_4">NA()</definedName>
    <definedName name="pmnPayerBank2" localSheetId="0">#REF!</definedName>
    <definedName name="pmnPayerBank2">#REF!</definedName>
    <definedName name="pmnPayerBank2_1">"$#ССЫЛ!.$E$10"</definedName>
    <definedName name="pmnPayerBank2_2">"$#ССЫЛ!.$E$10"</definedName>
    <definedName name="pmnPayerBank2_4">NA()</definedName>
    <definedName name="pmnPayerBank3" localSheetId="0">#REF!</definedName>
    <definedName name="pmnPayerBank3">#REF!</definedName>
    <definedName name="pmnPayerBank3_1">"$#ССЫЛ!.$B$9"</definedName>
    <definedName name="pmnPayerBank3_2">"$#ССЫЛ!.$B$9"</definedName>
    <definedName name="pmnPayerBank3_4">NA()</definedName>
    <definedName name="pmnPayerCode" localSheetId="0">#REF!</definedName>
    <definedName name="pmnPayerCode">#REF!</definedName>
    <definedName name="pmnPayerCode_1">"$#ССЫЛ!.$C$7"</definedName>
    <definedName name="pmnPayerCode_2">"$#ССЫЛ!.$C$7"</definedName>
    <definedName name="pmnPayerCode_4">NA()</definedName>
    <definedName name="pmnPayerCount1" localSheetId="0">#REF!</definedName>
    <definedName name="pmnPayerCount1">#REF!</definedName>
    <definedName name="pmnPayerCount1_1">"$#ССЫЛ!.$Q$7"</definedName>
    <definedName name="pmnPayerCount1_2">"$#ССЫЛ!.$Q$7"</definedName>
    <definedName name="pmnPayerCount1_4">NA()</definedName>
    <definedName name="pmnPayerCount2" localSheetId="0">#REF!</definedName>
    <definedName name="pmnPayerCount2">#REF!</definedName>
    <definedName name="pmnPayerCount2_1">"$#ССЫЛ!.$Q$9"</definedName>
    <definedName name="pmnPayerCount2_2">"$#ССЫЛ!.$Q$9"</definedName>
    <definedName name="pmnPayerCount2_4">NA()</definedName>
    <definedName name="pmnPayerCount3" localSheetId="0">#REF!</definedName>
    <definedName name="pmnPayerCount3">#REF!</definedName>
    <definedName name="pmnPayerCount3_1">"$#ССЫЛ!.$Q$8"</definedName>
    <definedName name="pmnPayerCount3_2">"$#ССЫЛ!.$Q$8"</definedName>
    <definedName name="pmnPayerCount3_4">NA()</definedName>
    <definedName name="pmnRecBank1" localSheetId="0">#REF!</definedName>
    <definedName name="pmnRecBank1">#REF!</definedName>
    <definedName name="pmnRecBank1_1">"$#ССЫЛ!.$B$14"</definedName>
    <definedName name="pmnRecBank1_2">"$#ССЫЛ!.$B$14"</definedName>
    <definedName name="pmnRecBank1_4">NA()</definedName>
    <definedName name="pmnRecBank2" localSheetId="0">#REF!</definedName>
    <definedName name="pmnRecBank2">#REF!</definedName>
    <definedName name="pmnRecBank2_1">"$#ССЫЛ!.$E$16"</definedName>
    <definedName name="pmnRecBank2_2">"$#ССЫЛ!.$E$16"</definedName>
    <definedName name="pmnRecBank2_4">NA()</definedName>
    <definedName name="pmnRecBank3" localSheetId="0">#REF!</definedName>
    <definedName name="pmnRecBank3">#REF!</definedName>
    <definedName name="pmnRecBank3_1">"$#ССЫЛ!.$B$15"</definedName>
    <definedName name="pmnRecBank3_2">"$#ССЫЛ!.$B$15"</definedName>
    <definedName name="pmnRecBank3_4">NA()</definedName>
    <definedName name="pmnRecCode" localSheetId="0">#REF!</definedName>
    <definedName name="pmnRecCode">#REF!</definedName>
    <definedName name="pmnRecCode_1">"$#ССЫЛ!.$C$13"</definedName>
    <definedName name="pmnRecCode_2">"$#ССЫЛ!.$C$13"</definedName>
    <definedName name="pmnRecCode_4">NA()</definedName>
    <definedName name="pmnRecCount1" localSheetId="0">#REF!</definedName>
    <definedName name="pmnRecCount1">#REF!</definedName>
    <definedName name="pmnRecCount1_1">"$#ССЫЛ!.$Q$13"</definedName>
    <definedName name="pmnRecCount1_2">"$#ССЫЛ!.$Q$13"</definedName>
    <definedName name="pmnRecCount1_4">NA()</definedName>
    <definedName name="pmnRecCount2" localSheetId="0">#REF!</definedName>
    <definedName name="pmnRecCount2">#REF!</definedName>
    <definedName name="pmnRecCount2_1">"$#ССЫЛ!.$Q$15"</definedName>
    <definedName name="pmnRecCount2_2">"$#ССЫЛ!.$Q$15"</definedName>
    <definedName name="pmnRecCount2_4">NA()</definedName>
    <definedName name="pmnRecCount3" localSheetId="0">#REF!</definedName>
    <definedName name="pmnRecCount3">#REF!</definedName>
    <definedName name="pmnRecCount3_1">"$#ССЫЛ!.$Q$14"</definedName>
    <definedName name="pmnRecCount3_2">"$#ССЫЛ!.$Q$14"</definedName>
    <definedName name="pmnRecCount3_4">NA()</definedName>
    <definedName name="pmnReceiver" localSheetId="0">#REF!</definedName>
    <definedName name="pmnReceiver">#REF!</definedName>
    <definedName name="pmnReceiver_1">"$#ССЫЛ!.$E$11"</definedName>
    <definedName name="pmnReceiver_2">"$#ССЫЛ!.$E$11"</definedName>
    <definedName name="pmnReceiver_4">NA()</definedName>
    <definedName name="pmnReceiver1" localSheetId="0">#REF!</definedName>
    <definedName name="pmnReceiver1">#REF!</definedName>
    <definedName name="pmnReceiver1_1">"$#ССЫЛ!.$B$12"</definedName>
    <definedName name="pmnReceiver1_2">"$#ССЫЛ!.$B$12"</definedName>
    <definedName name="pmnReceiver1_4">NA()</definedName>
    <definedName name="pmnSum1" localSheetId="0">#REF!</definedName>
    <definedName name="pmnSum1">#REF!</definedName>
    <definedName name="pmnSum1_1">"$#ССЫЛ!.$T$8"</definedName>
    <definedName name="pmnSum1_2">"$#ССЫЛ!.$T$8"</definedName>
    <definedName name="pmnSum1_4">NA()</definedName>
    <definedName name="pmnSum2" localSheetId="0">#REF!</definedName>
    <definedName name="pmnSum2">#REF!</definedName>
    <definedName name="pmnSum2_1">"$#ССЫЛ!.$T$16"</definedName>
    <definedName name="pmnSum2_2">"$#ССЫЛ!.$T$16"</definedName>
    <definedName name="pmnSum2_4">NA()</definedName>
    <definedName name="pmnWNalog" localSheetId="0">#REF!</definedName>
    <definedName name="pmnWNalog">#REF!</definedName>
    <definedName name="pmnWNalog_1">"$#ССЫЛ!.$B$26"</definedName>
    <definedName name="pmnWNalog_2">"$#ССЫЛ!.$B$26"</definedName>
    <definedName name="pmnWNalog_4">NA()</definedName>
    <definedName name="pmnWSum1" localSheetId="0">#REF!</definedName>
    <definedName name="pmnWSum1">#REF!</definedName>
    <definedName name="pmnWSum1_1">"$#ССЫЛ!.$E$18"</definedName>
    <definedName name="pmnWSum1_2">"$#ССЫЛ!.$E$18"</definedName>
    <definedName name="pmnWSum1_4">NA()</definedName>
    <definedName name="pmnWSum2" localSheetId="0">#REF!</definedName>
    <definedName name="pmnWSum2">#REF!</definedName>
    <definedName name="pmnWSum2_1">"$#ССЫЛ!.$E$19"</definedName>
    <definedName name="pmnWSum2_2">"$#ССЫЛ!.$E$19"</definedName>
    <definedName name="pmnWSum2_4">NA()</definedName>
    <definedName name="pmnWSum3" localSheetId="0">#REF!</definedName>
    <definedName name="pmnWSum3">#REF!</definedName>
    <definedName name="pmnWSum3_1">"$#ССЫЛ!.$E$20"</definedName>
    <definedName name="pmnWSum3_2">"$#ССЫЛ!.$E$20"</definedName>
    <definedName name="pmnWSum3_4">NA()</definedName>
    <definedName name="pmnYear" localSheetId="0">#REF!</definedName>
    <definedName name="pmnYear">#REF!</definedName>
    <definedName name="pmnYear_1">"$#ССЫЛ!.$M$4"</definedName>
    <definedName name="pmnYear_2">"$#ССЫЛ!.$M$4"</definedName>
    <definedName name="pmnYear_4">NA()</definedName>
    <definedName name="priApplication1" localSheetId="0">#REF!</definedName>
    <definedName name="priApplication1">#REF!</definedName>
    <definedName name="priApplication1_1">"$#ССЫЛ!.$D$23"</definedName>
    <definedName name="priApplication1_2">"$#ССЫЛ!.$D$23"</definedName>
    <definedName name="priApplication1_4">NA()</definedName>
    <definedName name="priApplication2" localSheetId="0">#REF!</definedName>
    <definedName name="priApplication2">#REF!</definedName>
    <definedName name="priApplication2_1">"$#ССЫЛ!.$B$24"</definedName>
    <definedName name="priApplication2_2">"$#ССЫЛ!.$B$24"</definedName>
    <definedName name="priApplication2_4">NA()</definedName>
    <definedName name="priDate1" localSheetId="0">#REF!</definedName>
    <definedName name="priDate1">#REF!</definedName>
    <definedName name="priDate1_1">"$#ССЫЛ!.$C$15"</definedName>
    <definedName name="priDate1_2">"$#ССЫЛ!.$C$15"</definedName>
    <definedName name="priDate1_4">NA()</definedName>
    <definedName name="priDate2" localSheetId="0">#REF!</definedName>
    <definedName name="priDate2">#REF!</definedName>
    <definedName name="priDate2_1">"$#ССЫЛ!.$C$16"</definedName>
    <definedName name="priDate2_2">"$#ССЫЛ!.$C$16"</definedName>
    <definedName name="priDate2_4">NA()</definedName>
    <definedName name="priKDay" localSheetId="0">#REF!</definedName>
    <definedName name="priKDay">#REF!</definedName>
    <definedName name="priKDay_1">"$#ССЫЛ!.$Q$25"</definedName>
    <definedName name="priKDay_2">"$#ССЫЛ!.$Q$25"</definedName>
    <definedName name="priKDay_4">NA()</definedName>
    <definedName name="priKMonth" localSheetId="0">#REF!</definedName>
    <definedName name="priKMonth">#REF!</definedName>
    <definedName name="priKMonth_1">"$#ССЫЛ!.$S$25"</definedName>
    <definedName name="priKMonth_2">"$#ССЫЛ!.$S$25"</definedName>
    <definedName name="priKMonth_4">NA()</definedName>
    <definedName name="priKNumber" localSheetId="0">#REF!</definedName>
    <definedName name="priKNumber">#REF!</definedName>
    <definedName name="priKNumber_1">"$#ССЫЛ!.$T$8"</definedName>
    <definedName name="priKNumber_2">"$#ССЫЛ!.$T$8"</definedName>
    <definedName name="priKNumber_4">NA()</definedName>
    <definedName name="priKOrgn" localSheetId="0">#REF!</definedName>
    <definedName name="priKOrgn">#REF!</definedName>
    <definedName name="priKOrgn_1">"$#ССЫЛ!.$P$2"</definedName>
    <definedName name="priKOrgn_2">"$#ССЫЛ!.$P$2"</definedName>
    <definedName name="priKOrgn_4">NA()</definedName>
    <definedName name="priKPayer1" localSheetId="0">#REF!</definedName>
    <definedName name="priKPayer1">#REF!</definedName>
    <definedName name="priKPayer1_1">"$#ССЫЛ!.$S$10"</definedName>
    <definedName name="priKPayer1_2">"$#ССЫЛ!.$S$10"</definedName>
    <definedName name="priKPayer1_4">NA()</definedName>
    <definedName name="priKPayer2" localSheetId="0">#REF!</definedName>
    <definedName name="priKPayer2">#REF!</definedName>
    <definedName name="priKPayer2_1">"$#ССЫЛ!.$P$12"</definedName>
    <definedName name="priKPayer2_2">"$#ССЫЛ!.$P$12"</definedName>
    <definedName name="priKPayer2_4">NA()</definedName>
    <definedName name="priKPayer3" localSheetId="0">#REF!</definedName>
    <definedName name="priKPayer3">#REF!</definedName>
    <definedName name="priKPayer3_1">"$#ССЫЛ!.$P$13"</definedName>
    <definedName name="priKPayer3_2">"$#ССЫЛ!.$P$13"</definedName>
    <definedName name="priKPayer3_4">NA()</definedName>
    <definedName name="priKSubject1" localSheetId="0">#REF!</definedName>
    <definedName name="priKSubject1">#REF!</definedName>
    <definedName name="priKSubject1_1">"$#ССЫЛ!.$S$15"</definedName>
    <definedName name="priKSubject1_2">"$#ССЫЛ!.$S$15"</definedName>
    <definedName name="priKSubject1_4">NA()</definedName>
    <definedName name="priKSubject2" localSheetId="0">#REF!</definedName>
    <definedName name="priKSubject2">#REF!</definedName>
    <definedName name="priKSubject2_1">"$#ССЫЛ!.$P$16"</definedName>
    <definedName name="priKSubject2_2">"$#ССЫЛ!.$P$16"</definedName>
    <definedName name="priKSubject2_4">NA()</definedName>
    <definedName name="priKSubject3" localSheetId="0">#REF!</definedName>
    <definedName name="priKSubject3">#REF!</definedName>
    <definedName name="priKSubject3_1">"$#ССЫЛ!.$P$17"</definedName>
    <definedName name="priKSubject3_2">"$#ССЫЛ!.$P$17"</definedName>
    <definedName name="priKSubject3_4">NA()</definedName>
    <definedName name="priKWSum1" localSheetId="0">#REF!</definedName>
    <definedName name="priKWSum1">#REF!</definedName>
    <definedName name="priKWSum1_1">"$#ССЫЛ!.$P$18"</definedName>
    <definedName name="priKWSum1_2">"$#ССЫЛ!.$P$18"</definedName>
    <definedName name="priKWSum1_4">NA()</definedName>
    <definedName name="priKWSum2" localSheetId="0">#REF!</definedName>
    <definedName name="priKWSum2">#REF!</definedName>
    <definedName name="priKWSum2_1">"$#ССЫЛ!.$P$19"</definedName>
    <definedName name="priKWSum2_2">"$#ССЫЛ!.$P$19"</definedName>
    <definedName name="priKWSum2_4">NA()</definedName>
    <definedName name="priKWSum3" localSheetId="0">#REF!</definedName>
    <definedName name="priKWSum3">#REF!</definedName>
    <definedName name="priKWSum3_1">"$#ССЫЛ!.$P$20"</definedName>
    <definedName name="priKWSum3_2">"$#ССЫЛ!.$P$20"</definedName>
    <definedName name="priKWSum3_4">NA()</definedName>
    <definedName name="priKWSum4" localSheetId="0">#REF!</definedName>
    <definedName name="priKWSum4">#REF!</definedName>
    <definedName name="priKWSum4_1">"$#ССЫЛ!.$P$22"</definedName>
    <definedName name="priKWSum4_2">"$#ССЫЛ!.$P$22"</definedName>
    <definedName name="priKWSum4_4">NA()</definedName>
    <definedName name="priKWSum5" localSheetId="0">#REF!</definedName>
    <definedName name="priKWSum5">#REF!</definedName>
    <definedName name="priKWSum5_1">"$#ССЫЛ!.$P$24"</definedName>
    <definedName name="priKWSum5_2">"$#ССЫЛ!.$P$24"</definedName>
    <definedName name="priKWSum5_4">NA()</definedName>
    <definedName name="priKWSumC" localSheetId="0">#REF!</definedName>
    <definedName name="priKWSumC">#REF!</definedName>
    <definedName name="priKWSumC_1">"$#ССЫЛ!.$V$24"</definedName>
    <definedName name="priKWSumC_2">"$#ССЫЛ!.$V$24"</definedName>
    <definedName name="priKWSumC_4">NA()</definedName>
    <definedName name="priKYear" localSheetId="0">#REF!</definedName>
    <definedName name="priKYear">#REF!</definedName>
    <definedName name="priKYear_1">"$#ССЫЛ!.$V$25"</definedName>
    <definedName name="priKYear_2">"$#ССЫЛ!.$V$25"</definedName>
    <definedName name="priKYear_4">NA()</definedName>
    <definedName name="priNumber" localSheetId="0">#REF!</definedName>
    <definedName name="priNumber">#REF!</definedName>
    <definedName name="priNumber_1">"$#ССЫЛ!.$B$16"</definedName>
    <definedName name="priNumber_2">"$#ССЫЛ!.$B$16"</definedName>
    <definedName name="priNumber_4">NA()</definedName>
    <definedName name="priOrgn" localSheetId="0">#REF!</definedName>
    <definedName name="priOrgn">#REF!</definedName>
    <definedName name="priOrgn_1">"$#ССЫЛ!.$B$2"</definedName>
    <definedName name="priOrgn_2">"$#ССЫЛ!.$B$2"</definedName>
    <definedName name="priOrgn_4">NA()</definedName>
    <definedName name="priPayer" localSheetId="0">#REF!</definedName>
    <definedName name="priPayer">#REF!</definedName>
    <definedName name="priPayer_1">"$#ССЫЛ!.$D$17"</definedName>
    <definedName name="priPayer_2">"$#ССЫЛ!.$D$17"</definedName>
    <definedName name="priPayer_4">NA()</definedName>
    <definedName name="priSubject1" localSheetId="0">#REF!</definedName>
    <definedName name="priSubject1">#REF!</definedName>
    <definedName name="priSubject1_1">"$#ССЫЛ!.$D$18"</definedName>
    <definedName name="priSubject1_2">"$#ССЫЛ!.$D$18"</definedName>
    <definedName name="priSubject1_4">NA()</definedName>
    <definedName name="priSubject2" localSheetId="0">#REF!</definedName>
    <definedName name="priSubject2">#REF!</definedName>
    <definedName name="priSubject2_1">"$#ССЫЛ!.$B$19"</definedName>
    <definedName name="priSubject2_2">"$#ССЫЛ!.$B$19"</definedName>
    <definedName name="priSubject2_4">NA()</definedName>
    <definedName name="priSum" localSheetId="0">#REF!</definedName>
    <definedName name="priSum">#REF!</definedName>
    <definedName name="priSum_1">"$#ССЫЛ!.$H$16"</definedName>
    <definedName name="priSum_2">"$#ССЫЛ!.$H$16"</definedName>
    <definedName name="priSum_4">NA()</definedName>
    <definedName name="priWSum1" localSheetId="0">#REF!</definedName>
    <definedName name="priWSum1">#REF!</definedName>
    <definedName name="priWSum1_1">"$#ССЫЛ!.$B$20"</definedName>
    <definedName name="priWSum1_2">"$#ССЫЛ!.$B$20"</definedName>
    <definedName name="priWSum1_4">NA()</definedName>
    <definedName name="priWSum2" localSheetId="0">#REF!</definedName>
    <definedName name="priWSum2">#REF!</definedName>
    <definedName name="priWSum2_1">"$#ССЫЛ!.$B$21"</definedName>
    <definedName name="priWSum2_2">"$#ССЫЛ!.$B$21"</definedName>
    <definedName name="priWSum2_4">NA()</definedName>
    <definedName name="priWSumC" localSheetId="0">#REF!</definedName>
    <definedName name="priWSumC">#REF!</definedName>
    <definedName name="priWSumC_1">"$#ССЫЛ!.$L$21"</definedName>
    <definedName name="priWSumC_2">"$#ССЫЛ!.$L$21"</definedName>
    <definedName name="priWSumC_4">NA()</definedName>
    <definedName name="PY_Cash_Div_Dec">'[6]Income Statement'!#REF!</definedName>
    <definedName name="PY_CASH_DIVIDENDS_DECLARED__per_common_share">'[6]Income Statement'!#REF!</definedName>
    <definedName name="PY_Earnings_per_share">'[6]Ratios'!#REF!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'[6]Ratios'!#REF!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hidden="1">{#N/A,#N/A,FALSE,"Aging Summary";#N/A,#N/A,FALSE,"Ratio Analysis";#N/A,#N/A,FALSE,"Test 120 Day Accts";#N/A,#N/A,FALSE,"Tickmarks"}</definedName>
    <definedName name="Query1">#REF!</definedName>
    <definedName name="R_Factor">#REF!</definedName>
    <definedName name="rasApplication1" localSheetId="0">#REF!</definedName>
    <definedName name="rasApplication1">#REF!</definedName>
    <definedName name="rasApplication1_1">"$#ССЫЛ!.$F$25"</definedName>
    <definedName name="rasApplication1_2">"$#ССЫЛ!.$F$25"</definedName>
    <definedName name="rasApplication1_4">NA()</definedName>
    <definedName name="rasApplication2" localSheetId="0">#REF!</definedName>
    <definedName name="rasApplication2">#REF!</definedName>
    <definedName name="rasApplication2_1">"$#ССЫЛ!.$B$26"</definedName>
    <definedName name="rasApplication2_2">"$#ССЫЛ!.$B$26"</definedName>
    <definedName name="rasApplication2_4">NA()</definedName>
    <definedName name="rasDate1" localSheetId="0">#REF!</definedName>
    <definedName name="rasDate1">#REF!</definedName>
    <definedName name="rasDate1_1">"$#ССЫЛ!.$E$16"</definedName>
    <definedName name="rasDate1_2">"$#ССЫЛ!.$E$16"</definedName>
    <definedName name="rasDate1_4">NA()</definedName>
    <definedName name="rasDate2" localSheetId="0">#REF!</definedName>
    <definedName name="rasDate2">#REF!</definedName>
    <definedName name="rasDate2_1">"$#ССЫЛ!.$E$17"</definedName>
    <definedName name="rasDate2_2">"$#ССЫЛ!.$E$17"</definedName>
    <definedName name="rasDate2_4">NA()</definedName>
    <definedName name="rasDoc1" localSheetId="0">#REF!</definedName>
    <definedName name="rasDoc1">#REF!</definedName>
    <definedName name="rasDoc1_1">"$#ССЫЛ!.$D$32"</definedName>
    <definedName name="rasDoc1_2">"$#ССЫЛ!.$D$32"</definedName>
    <definedName name="rasDoc1_4">NA()</definedName>
    <definedName name="rasDoc2" localSheetId="0">#REF!</definedName>
    <definedName name="rasDoc2">#REF!</definedName>
    <definedName name="rasDoc2_1">"$#ССЫЛ!.$B$34"</definedName>
    <definedName name="rasDoc2_2">"$#ССЫЛ!.$B$34"</definedName>
    <definedName name="rasDoc2_4">NA()</definedName>
    <definedName name="rasNumber" localSheetId="0">#REF!</definedName>
    <definedName name="rasNumber">#REF!</definedName>
    <definedName name="rasNumber_1">"$#ССЫЛ!.$B$17"</definedName>
    <definedName name="rasNumber_2">"$#ССЫЛ!.$B$17"</definedName>
    <definedName name="rasNumber_4">NA()</definedName>
    <definedName name="rasOrgn" localSheetId="0">#REF!</definedName>
    <definedName name="rasOrgn">#REF!</definedName>
    <definedName name="rasOrgn_1">"$#ССЫЛ!.$B$2"</definedName>
    <definedName name="rasOrgn_2">"$#ССЫЛ!.$B$2"</definedName>
    <definedName name="rasOrgn_4">NA()</definedName>
    <definedName name="rasRecDay" localSheetId="0">#REF!</definedName>
    <definedName name="rasRecDay">#REF!</definedName>
    <definedName name="rasRecDay_1">"$#ССЫЛ!.$C$31"</definedName>
    <definedName name="rasRecDay_2">"$#ССЫЛ!.$C$31"</definedName>
    <definedName name="rasRecDay_4">NA()</definedName>
    <definedName name="rasReceiver" localSheetId="0">#REF!</definedName>
    <definedName name="rasReceiver">#REF!</definedName>
    <definedName name="rasReceiver_1">"$#ССЫЛ!.$F$18"</definedName>
    <definedName name="rasReceiver_2">"$#ССЫЛ!.$F$18"</definedName>
    <definedName name="rasReceiver_4">NA()</definedName>
    <definedName name="rasRecMonth" localSheetId="0">#REF!</definedName>
    <definedName name="rasRecMonth">#REF!</definedName>
    <definedName name="rasRecMonth_1">"$#ССЫЛ!.$E$31"</definedName>
    <definedName name="rasRecMonth_2">"$#ССЫЛ!.$E$31"</definedName>
    <definedName name="rasRecMonth_4">NA()</definedName>
    <definedName name="rasRecYear" localSheetId="0">#REF!</definedName>
    <definedName name="rasRecYear">#REF!</definedName>
    <definedName name="rasRecYear_1">"$#ССЫЛ!.$J$31"</definedName>
    <definedName name="rasRecYear_2">"$#ССЫЛ!.$J$31"</definedName>
    <definedName name="rasRecYear_4">NA()</definedName>
    <definedName name="rasSubject1" localSheetId="0">#REF!</definedName>
    <definedName name="rasSubject1">#REF!</definedName>
    <definedName name="rasSubject1_1">"$#ССЫЛ!.$F$20"</definedName>
    <definedName name="rasSubject1_2">"$#ССЫЛ!.$F$20"</definedName>
    <definedName name="rasSubject1_4">NA()</definedName>
    <definedName name="rasSubject2" localSheetId="0">#REF!</definedName>
    <definedName name="rasSubject2">#REF!</definedName>
    <definedName name="rasSubject2_1">"$#ССЫЛ!.$B$21"</definedName>
    <definedName name="rasSubject2_2">"$#ССЫЛ!.$B$21"</definedName>
    <definedName name="rasSubject2_4">NA()</definedName>
    <definedName name="rasSum" localSheetId="0">#REF!</definedName>
    <definedName name="rasSum">#REF!</definedName>
    <definedName name="rasSum_1">"$#ССЫЛ!.$K$17"</definedName>
    <definedName name="rasSum_2">"$#ССЫЛ!.$K$17"</definedName>
    <definedName name="rasSum_4">NA()</definedName>
    <definedName name="rasWRecSum1" localSheetId="0">#REF!</definedName>
    <definedName name="rasWRecSum1">#REF!</definedName>
    <definedName name="rasWRecSum1_1">"$#ССЫЛ!.$E$28"</definedName>
    <definedName name="rasWRecSum1_2">"$#ССЫЛ!.$E$28"</definedName>
    <definedName name="rasWRecSum1_4">NA()</definedName>
    <definedName name="rasWRecSum2" localSheetId="0">#REF!</definedName>
    <definedName name="rasWRecSum2">#REF!</definedName>
    <definedName name="rasWRecSum2_1">"$#ССЫЛ!.$E$29"</definedName>
    <definedName name="rasWRecSum2_2">"$#ССЫЛ!.$E$29"</definedName>
    <definedName name="rasWRecSum2_4">NA()</definedName>
    <definedName name="rasWRecSumC" localSheetId="0">#REF!</definedName>
    <definedName name="rasWRecSumC">#REF!</definedName>
    <definedName name="rasWRecSumC_1">"$#ССЫЛ!.$M$29"</definedName>
    <definedName name="rasWRecSumC_2">"$#ССЫЛ!.$M$29"</definedName>
    <definedName name="rasWRecSumC_4">NA()</definedName>
    <definedName name="rasWSum1" localSheetId="0">#REF!</definedName>
    <definedName name="rasWSum1">#REF!</definedName>
    <definedName name="rasWSum1_1">"$#ССЫЛ!.$B$22"</definedName>
    <definedName name="rasWSum1_2">"$#ССЫЛ!.$B$22"</definedName>
    <definedName name="rasWSum1_4">NA()</definedName>
    <definedName name="rasWSum2" localSheetId="0">#REF!</definedName>
    <definedName name="rasWSum2">#REF!</definedName>
    <definedName name="rasWSum2_1">"$#ССЫЛ!.$B$23"</definedName>
    <definedName name="rasWSum2_2">"$#ССЫЛ!.$B$23"</definedName>
    <definedName name="rasWSum2_4">NA()</definedName>
    <definedName name="rasWSumC" localSheetId="0">#REF!</definedName>
    <definedName name="rasWSumC">#REF!</definedName>
    <definedName name="rasWSumC_1">"$#ССЫЛ!.$M$23"</definedName>
    <definedName name="rasWSumC_2">"$#ССЫЛ!.$M$23"</definedName>
    <definedName name="rasWSumC_4">NA()</definedName>
    <definedName name="RateMatrix">#REF!</definedName>
    <definedName name="Ref_1">#REF!</definedName>
    <definedName name="Ref_2">#REF!</definedName>
    <definedName name="Residual_difference">#REF!</definedName>
    <definedName name="S_CY_Beg_Data">'[9]Lead'!$F$1:$F$281</definedName>
    <definedName name="Security">#REF!</definedName>
    <definedName name="Selection_Remainder">#REF!</definedName>
    <definedName name="Starting_Point">#REF!</definedName>
    <definedName name="tax">'[8]Income statement-оригинал'!$B$97</definedName>
    <definedName name="Text">'[10]Equity'!#REF!</definedName>
    <definedName name="TextRefCopy1">'[11]Equity'!$J$22</definedName>
    <definedName name="TextRefCopy10">'[12]Purchased goods,services'!#REF!</definedName>
    <definedName name="TextRefCopy16">#REF!</definedName>
    <definedName name="TextRefCopy17">'[13]AR provision'!#REF!</definedName>
    <definedName name="TextRefCopy2">'[11]Equity'!#REF!</definedName>
    <definedName name="TextRefCopy20">'[14]AR test'!#REF!</definedName>
    <definedName name="TextRefCopy22">'[14]AR test'!#REF!</definedName>
    <definedName name="TextRefCopy3">'[11]Equity'!#REF!</definedName>
    <definedName name="TextRefCopy34">#REF!</definedName>
    <definedName name="TextRefCopy35">'[11]Lease AP'!#REF!</definedName>
    <definedName name="TextRefCopy37">'[11]Lease AP'!#REF!</definedName>
    <definedName name="TextRefCopy4">#REF!</definedName>
    <definedName name="TextRefCopy40">#REF!</definedName>
    <definedName name="TextRefCopy42">#REF!</definedName>
    <definedName name="TextRefCopy43">'[11]COS'!#REF!</definedName>
    <definedName name="TextRefCopy47">'[11]Other AR'!#REF!</definedName>
    <definedName name="TextRefCopy49">'[11]Other AR'!#REF!</definedName>
    <definedName name="TextRefCopy5">'[12]Other expenses'!$C$12</definedName>
    <definedName name="TextRefCopy50">'[10]Other AR'!#REF!</definedName>
    <definedName name="TextRefCopy52">#REF!</definedName>
    <definedName name="TextRefCopy53">#REF!</definedName>
    <definedName name="TextRefCopy54">#REF!</definedName>
    <definedName name="TextRefCopy55">'[15]Prin Movement'!#REF!</definedName>
    <definedName name="TextRefCopy6">'[16]Konurbaev'!$G$105</definedName>
    <definedName name="TextRefCopy7">#REF!</definedName>
    <definedName name="TextRefCopy70">'[11]Finance cost'!#REF!</definedName>
    <definedName name="TextRefCopy71">'[11]Finance cost'!#REF!</definedName>
    <definedName name="TextRefCopy73">'[15]Prin Movement'!$M$15</definedName>
    <definedName name="TextRefCopy75">#REF!</definedName>
    <definedName name="TextRefCopy76">#REF!</definedName>
    <definedName name="TextRefCopy77">#REF!</definedName>
    <definedName name="TextRefCopy79">'[11]Advances paid'!#REF!</definedName>
    <definedName name="TextRefCopy8">#REF!</definedName>
    <definedName name="TextRefCopy84">'[11]COS'!#REF!</definedName>
    <definedName name="TextRefCopyRangeCount" hidden="1">8</definedName>
    <definedName name="Threshold">#REF!</definedName>
    <definedName name="tlfAprt" localSheetId="0">#REF!</definedName>
    <definedName name="tlfAprt">#REF!</definedName>
    <definedName name="tlfAprt_1">"$#ССЫЛ!.$N$7"</definedName>
    <definedName name="tlfAprt_2">"$#ССЫЛ!.$N$7"</definedName>
    <definedName name="tlfAprt_4">NA()</definedName>
    <definedName name="tlfBank" localSheetId="0">#REF!</definedName>
    <definedName name="tlfBank">#REF!</definedName>
    <definedName name="tlfBank_1">"$#ССЫЛ!.$F$3"</definedName>
    <definedName name="tlfBank_2">"$#ССЫЛ!.$F$3"</definedName>
    <definedName name="tlfBank_4">NA()</definedName>
    <definedName name="tlfCorp" localSheetId="0">#REF!</definedName>
    <definedName name="tlfCorp">#REF!</definedName>
    <definedName name="tlfCorp_1">"$#ССЫЛ!.$J$7"</definedName>
    <definedName name="tlfCorp_2">"$#ССЫЛ!.$J$7"</definedName>
    <definedName name="tlfCorp_4">NA()</definedName>
    <definedName name="tlfCount" localSheetId="0">#REF!</definedName>
    <definedName name="tlfCount">#REF!</definedName>
    <definedName name="tlfCount_1">"$#ССЫЛ!.$J$2"</definedName>
    <definedName name="tlfCount_2">"$#ССЫЛ!.$J$2"</definedName>
    <definedName name="tlfCount_4">NA()</definedName>
    <definedName name="tlfFIO" localSheetId="0">#REF!</definedName>
    <definedName name="tlfFIO">#REF!</definedName>
    <definedName name="tlfFIO_1">"$#ССЫЛ!.$C$6"</definedName>
    <definedName name="tlfFIO_2">"$#ССЫЛ!.$C$6"</definedName>
    <definedName name="tlfFIO_4">NA()</definedName>
    <definedName name="tlfHouse" localSheetId="0">#REF!</definedName>
    <definedName name="tlfHouse">#REF!</definedName>
    <definedName name="tlfHouse_1">"$#ССЫЛ!.$D$7"</definedName>
    <definedName name="tlfHouse_2">"$#ССЫЛ!.$D$7"</definedName>
    <definedName name="tlfHouse_4">NA()</definedName>
    <definedName name="tlfKAprt" localSheetId="0">#REF!</definedName>
    <definedName name="tlfKAprt">#REF!</definedName>
    <definedName name="tlfKAprt_1">"$#ССЫЛ!.$N$21"</definedName>
    <definedName name="tlfKAprt_2">"$#ССЫЛ!.$N$21"</definedName>
    <definedName name="tlfKAprt_4">NA()</definedName>
    <definedName name="tlfKBank" localSheetId="0">#REF!</definedName>
    <definedName name="tlfKBank">#REF!</definedName>
    <definedName name="tlfKBank_1">"$#ССЫЛ!.$F$17"</definedName>
    <definedName name="tlfKBank_2">"$#ССЫЛ!.$F$17"</definedName>
    <definedName name="tlfKBank_4">NA()</definedName>
    <definedName name="tlfKCorp" localSheetId="0">#REF!</definedName>
    <definedName name="tlfKCorp">#REF!</definedName>
    <definedName name="tlfKCorp_1">"$#ССЫЛ!.$J$21"</definedName>
    <definedName name="tlfKCorp_2">"$#ССЫЛ!.$J$21"</definedName>
    <definedName name="tlfKCorp_4">NA()</definedName>
    <definedName name="tlfKCount" localSheetId="0">#REF!</definedName>
    <definedName name="tlfKCount">#REF!</definedName>
    <definedName name="tlfKCount_1">"$#ССЫЛ!.$J$16"</definedName>
    <definedName name="tlfKCount_2">"$#ССЫЛ!.$J$16"</definedName>
    <definedName name="tlfKCount_4">NA()</definedName>
    <definedName name="tlfKFio" localSheetId="0">#REF!</definedName>
    <definedName name="tlfKFio">#REF!</definedName>
    <definedName name="tlfKFio_1">"$#ССЫЛ!.$C$20"</definedName>
    <definedName name="tlfKFio_2">"$#ССЫЛ!.$C$20"</definedName>
    <definedName name="tlfKFio_4">NA()</definedName>
    <definedName name="tlfKHouse" localSheetId="0">#REF!</definedName>
    <definedName name="tlfKHouse">#REF!</definedName>
    <definedName name="tlfKHouse_1">"$#ССЫЛ!.$D$21"</definedName>
    <definedName name="tlfKHouse_2">"$#ССЫЛ!.$D$21"</definedName>
    <definedName name="tlfKHouse_4">NA()</definedName>
    <definedName name="tlfKMonth" localSheetId="0">#REF!</definedName>
    <definedName name="tlfKMonth">#REF!</definedName>
    <definedName name="tlfKMonth_1">"$#ССЫЛ!.$D$23"</definedName>
    <definedName name="tlfKMonth_2">"$#ССЫЛ!.$D$23"</definedName>
    <definedName name="tlfKMonth_4">NA()</definedName>
    <definedName name="tlfKStreet" localSheetId="0">#REF!</definedName>
    <definedName name="tlfKStreet">#REF!</definedName>
    <definedName name="tlfKStreet_1">"$#ССЫЛ!.$J$20"</definedName>
    <definedName name="tlfKStreet_2">"$#ССЫЛ!.$J$20"</definedName>
    <definedName name="tlfKStreet_4">NA()</definedName>
    <definedName name="tlfKSum" localSheetId="0">#REF!</definedName>
    <definedName name="tlfKSum">#REF!</definedName>
    <definedName name="tlfKSum_1">"$#ССЫЛ!.$C$28"</definedName>
    <definedName name="tlfKSum_2">"$#ССЫЛ!.$C$28"</definedName>
    <definedName name="tlfKSum_4">NA()</definedName>
    <definedName name="tlfKTarif" localSheetId="0">#REF!</definedName>
    <definedName name="tlfKTarif">#REF!</definedName>
    <definedName name="tlfKTarif_1">"$#ССЫЛ!.$C$24"</definedName>
    <definedName name="tlfKTarif_2">"$#ССЫЛ!.$C$24"</definedName>
    <definedName name="tlfKTarif_4">NA()</definedName>
    <definedName name="tlfKTlfNum" localSheetId="0">#REF!</definedName>
    <definedName name="tlfKTlfNum">#REF!</definedName>
    <definedName name="tlfKTlfNum_1">"$#ССЫЛ!.$E$18"</definedName>
    <definedName name="tlfKTlfNum_2">"$#ССЫЛ!.$E$18"</definedName>
    <definedName name="tlfKTlfNum_4">NA()</definedName>
    <definedName name="tlfKTotal" localSheetId="0">#REF!</definedName>
    <definedName name="tlfKTotal">#REF!</definedName>
    <definedName name="tlfKTotal_1">"$#ССЫЛ!.$N$28"</definedName>
    <definedName name="tlfKTotal_2">"$#ССЫЛ!.$N$28"</definedName>
    <definedName name="tlfKTotal_4">NA()</definedName>
    <definedName name="tlfKYear" localSheetId="0">#REF!</definedName>
    <definedName name="tlfKYear">#REF!</definedName>
    <definedName name="tlfKYear_1">"$#ССЫЛ!.$I$22"</definedName>
    <definedName name="tlfKYear_2">"$#ССЫЛ!.$I$22"</definedName>
    <definedName name="tlfKYear_4">NA()</definedName>
    <definedName name="tlfMonth" localSheetId="0">#REF!</definedName>
    <definedName name="tlfMonth">#REF!</definedName>
    <definedName name="tlfMonth_1">"$#ССЫЛ!.$D$9"</definedName>
    <definedName name="tlfMonth_2">"$#ССЫЛ!.$D$9"</definedName>
    <definedName name="tlfMonth_4">NA()</definedName>
    <definedName name="tlfStreet" localSheetId="0">#REF!</definedName>
    <definedName name="tlfStreet">#REF!</definedName>
    <definedName name="tlfStreet_1">"$#ССЫЛ!.$J$6"</definedName>
    <definedName name="tlfStreet_2">"$#ССЫЛ!.$J$6"</definedName>
    <definedName name="tlfStreet_4">NA()</definedName>
    <definedName name="tlfSum" localSheetId="0">#REF!</definedName>
    <definedName name="tlfSum">#REF!</definedName>
    <definedName name="tlfSum_1">"$#ССЫЛ!.$C$14"</definedName>
    <definedName name="tlfSum_2">"$#ССЫЛ!.$C$14"</definedName>
    <definedName name="tlfSum_4">NA()</definedName>
    <definedName name="tlfTarif" localSheetId="0">#REF!</definedName>
    <definedName name="tlfTarif">#REF!</definedName>
    <definedName name="tlfTarif_1">"$#ССЫЛ!.$C$10"</definedName>
    <definedName name="tlfTarif_2">"$#ССЫЛ!.$C$10"</definedName>
    <definedName name="tlfTarif_4">NA()</definedName>
    <definedName name="tlfTlfNum" localSheetId="0">#REF!</definedName>
    <definedName name="tlfTlfNum">#REF!</definedName>
    <definedName name="tlfTlfNum_1">"$#ССЫЛ!.$E$4"</definedName>
    <definedName name="tlfTlfNum_2">"$#ССЫЛ!.$E$4"</definedName>
    <definedName name="tlfTlfNum_4">NA()</definedName>
    <definedName name="tlfTotal" localSheetId="0">#REF!</definedName>
    <definedName name="tlfTotal">#REF!</definedName>
    <definedName name="tlfTotal_1">"$#ССЫЛ!.$N$14"</definedName>
    <definedName name="tlfTotal_2">"$#ССЫЛ!.$N$14"</definedName>
    <definedName name="tlfTotal_4">NA()</definedName>
    <definedName name="tlfYear" localSheetId="0">#REF!</definedName>
    <definedName name="tlfYear">#REF!</definedName>
    <definedName name="tlfYear_1">"$#ССЫЛ!.$I$8"</definedName>
    <definedName name="tlfYear_2">"$#ССЫЛ!.$I$8"</definedName>
    <definedName name="tlfYear_4">NA()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values">#REF!,#REF!,#REF!</definedName>
    <definedName name="wacc">'[8]Valuation'!$C$1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_COLUMN_7" hidden="1">'[17]5 PPE'!#REF!</definedName>
    <definedName name="XREF_COLUMN_8" hidden="1">'[17]5 PPE'!#REF!</definedName>
    <definedName name="XRefColumnsCount" hidden="1">3</definedName>
    <definedName name="XRefCopy1" hidden="1">'[18]movement'!#REF!</definedName>
    <definedName name="XRefCopy1Row" hidden="1">'[14]XREF'!#REF!</definedName>
    <definedName name="XRefCopy2" hidden="1">'[18]movement'!#REF!</definedName>
    <definedName name="XRefCopy2Row" hidden="1">#REF!</definedName>
    <definedName name="XRefCopy3Row" hidden="1">#REF!</definedName>
    <definedName name="XRefCopy4Row" hidden="1">#REF!</definedName>
    <definedName name="XRefCopy5Row" hidden="1">'[14]XREF'!#REF!</definedName>
    <definedName name="XRefCopy7" hidden="1">'[17]5 PPE'!#REF!</definedName>
    <definedName name="XRefCopy7Row" hidden="1">'[18]XREF'!#REF!</definedName>
    <definedName name="XRefCopyRangeCount" hidden="1">12</definedName>
    <definedName name="XRefPaste1" hidden="1">'[18]movement'!#REF!</definedName>
    <definedName name="XRefPaste18" hidden="1">'[19]Нематериальные активы'!#REF!</definedName>
    <definedName name="XRefPaste1Row" hidden="1">#REF!</definedName>
    <definedName name="XRefPaste2" hidden="1">'[18]movement'!#REF!</definedName>
    <definedName name="XRefPaste2Row" hidden="1">#REF!</definedName>
    <definedName name="XRefPaste3" hidden="1">'[18]movement'!#REF!</definedName>
    <definedName name="XRefPaste3Row" hidden="1">#REF!</definedName>
    <definedName name="XRefPaste4" hidden="1">'[20]G&amp;A summary'!$O$56</definedName>
    <definedName name="XRefPaste4Row" hidden="1">#REF!</definedName>
    <definedName name="XRefPaste5Row" hidden="1">'[18]XREF'!#REF!</definedName>
    <definedName name="XRefPaste6Row" hidden="1">'[18]XREF'!#REF!</definedName>
    <definedName name="XRefPaste7" hidden="1">'[17]5 PPE'!#REF!</definedName>
    <definedName name="XRefPaste7Row" hidden="1">'[18]XREF'!#REF!</definedName>
    <definedName name="XRefPaste8Row" hidden="1">'[18]XREF'!#REF!</definedName>
    <definedName name="XRefPaste9Row" hidden="1">'[18]XREF'!#REF!</definedName>
    <definedName name="XRefPasteRangeCount" hidden="1">4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>#REF!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бухмай" localSheetId="0">#REF!</definedName>
    <definedName name="бухмай">#REF!</definedName>
    <definedName name="вв" localSheetId="0">#REF!</definedName>
    <definedName name="вв">#REF!</definedName>
    <definedName name="вода">#REF!</definedName>
    <definedName name="ген">'[11]Lease AP'!#REF!</definedName>
    <definedName name="д" localSheetId="0">#REF!</definedName>
    <definedName name="д">#REF!</definedName>
    <definedName name="Департам" localSheetId="0">#REF!</definedName>
    <definedName name="Департам">#REF!</definedName>
    <definedName name="Дефицит">'[21]план 2000'!$A$4</definedName>
    <definedName name="дмтс">#REF!</definedName>
    <definedName name="_xlnm.Print_Titles" localSheetId="0">'смета ср.ср 2015г '!$16:$19</definedName>
    <definedName name="_xlnm.Print_Titles">'Z:\Мои документы\Бюджет и анализ 2009 год\[Бюджет неоснов.деят-ти на 2009год.xls]2008г столовая ТТ'!#REF!</definedName>
    <definedName name="Заголовок" localSheetId="0">#REF!</definedName>
    <definedName name="Заголовок">#REF!</definedName>
    <definedName name="И">'[5]д.7.001'!#REF!</definedName>
    <definedName name="Инв" localSheetId="0">#REF!</definedName>
    <definedName name="Инв">#REF!</definedName>
    <definedName name="к" localSheetId="0">#REF!</definedName>
    <definedName name="к">#REF!</definedName>
    <definedName name="кальк2002">#REF!</definedName>
    <definedName name="КАЛЬКУЛЯЦИЯ">#REF!</definedName>
    <definedName name="корректир" localSheetId="0">#REF!</definedName>
    <definedName name="корректир">#REF!</definedName>
    <definedName name="лена">'[23]ТЭП (3)'!#REF!</definedName>
    <definedName name="ммммм" localSheetId="0">#REF!</definedName>
    <definedName name="ммммм">#REF!</definedName>
    <definedName name="наш" localSheetId="0">#REF!</definedName>
    <definedName name="наш">#REF!</definedName>
    <definedName name="НМА1">#REF!</definedName>
    <definedName name="НОВЫЙ">#REF!</definedName>
    <definedName name="_xlnm.Print_Area" localSheetId="0">'смета ср.ср 2015г '!$A$1:$AP$137</definedName>
    <definedName name="Облигации">#REF!</definedName>
    <definedName name="одд">'[24]Other AR'!#REF!</definedName>
    <definedName name="ОС">'[25]Other AR'!#REF!</definedName>
    <definedName name="ОС1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пр" hidden="1">{#N/A,#N/A,FALSE,"Aging Summary";#N/A,#N/A,FALSE,"Ratio Analysis";#N/A,#N/A,FALSE,"Test 120 Day Accts";#N/A,#N/A,FALSE,"Tickmarks"}</definedName>
    <definedName name="ррр" localSheetId="0">#REF!</definedName>
    <definedName name="ррр">#REF!</definedName>
    <definedName name="рррр" localSheetId="0">#REF!</definedName>
    <definedName name="рррр">#REF!</definedName>
    <definedName name="рррр_1">NA()</definedName>
    <definedName name="рррр_2">NA()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>'[26]Lease AP'!#REF!</definedName>
    <definedName name="топливо">#REF!</definedName>
    <definedName name="ф" localSheetId="0">#REF!</definedName>
    <definedName name="ф">#REF!</definedName>
    <definedName name="ф77">#REF!</definedName>
    <definedName name="Факт">#REF!</definedName>
    <definedName name="х">'[27]ТЭП (3)'!#REF!</definedName>
    <definedName name="ы" localSheetId="0">#REF!</definedName>
    <definedName name="ы">#REF!</definedName>
    <definedName name="энергия">#REF!</definedName>
    <definedName name="ЮУЖД" localSheetId="0">#REF!</definedName>
    <definedName name="ЮУЖД">#REF!</definedName>
  </definedNames>
  <calcPr fullCalcOnLoad="1"/>
</workbook>
</file>

<file path=xl/comments1.xml><?xml version="1.0" encoding="utf-8"?>
<comments xmlns="http://schemas.openxmlformats.org/spreadsheetml/2006/main">
  <authors>
    <author>Сибатрова Ирина Викторовна</author>
  </authors>
  <commentList>
    <comment ref="AJ38" authorId="0">
      <text>
        <r>
          <rPr>
            <b/>
            <sz val="9"/>
            <rFont val="Tahoma"/>
            <family val="2"/>
          </rPr>
          <t>Сибатрова Ирина Викторовна:</t>
        </r>
        <r>
          <rPr>
            <sz val="9"/>
            <rFont val="Tahoma"/>
            <family val="2"/>
          </rPr>
          <t xml:space="preserve">
соц.налог+соц.страх.,  без  ОППВ</t>
        </r>
      </text>
    </comment>
    <comment ref="AJ69" authorId="0">
      <text>
        <r>
          <rPr>
            <b/>
            <sz val="9"/>
            <rFont val="Tahoma"/>
            <family val="2"/>
          </rPr>
          <t>Сибатрова Ирина Викторовна:</t>
        </r>
        <r>
          <rPr>
            <sz val="9"/>
            <rFont val="Tahoma"/>
            <family val="2"/>
          </rPr>
          <t xml:space="preserve">
-сот.связь</t>
        </r>
      </text>
    </comment>
  </commentList>
</comments>
</file>

<file path=xl/sharedStrings.xml><?xml version="1.0" encoding="utf-8"?>
<sst xmlns="http://schemas.openxmlformats.org/spreadsheetml/2006/main" count="429" uniqueCount="287">
  <si>
    <t xml:space="preserve">                                                                                             Приложение 1</t>
  </si>
  <si>
    <t xml:space="preserve">                                                                                             к Правилам утверждения предельного уровня</t>
  </si>
  <si>
    <t xml:space="preserve">                                                                                             тарифов (цен, ставок сборов) и тарифных смет</t>
  </si>
  <si>
    <t xml:space="preserve">                                                                                             на регулируемые услуги (товары, работы)</t>
  </si>
  <si>
    <t xml:space="preserve">                                                                                             субъектов естественных монополий</t>
  </si>
  <si>
    <t>Форма, предназначенная для сбора  административных данных</t>
  </si>
  <si>
    <t xml:space="preserve">Сведения об исполнении тарифной сметы на регулируемые услуги                                                                                                                      </t>
  </si>
  <si>
    <t xml:space="preserve">Отчетный период 2015г    </t>
  </si>
  <si>
    <r>
      <rPr>
        <b/>
        <sz val="11"/>
        <rFont val="Times New Roman"/>
        <family val="1"/>
      </rPr>
      <t>Индекс</t>
    </r>
    <r>
      <rPr>
        <sz val="11"/>
        <rFont val="Times New Roman"/>
        <family val="1"/>
      </rPr>
      <t xml:space="preserve"> ИТС-1</t>
    </r>
  </si>
  <si>
    <r>
      <rPr>
        <b/>
        <sz val="11"/>
        <rFont val="Times New Roman"/>
        <family val="1"/>
      </rPr>
      <t>Периодичность:</t>
    </r>
    <r>
      <rPr>
        <sz val="11"/>
        <rFont val="Times New Roman"/>
        <family val="1"/>
      </rPr>
      <t xml:space="preserve"> годовая</t>
    </r>
  </si>
  <si>
    <r>
      <t xml:space="preserve">Предоставляют: </t>
    </r>
    <r>
      <rPr>
        <sz val="11"/>
        <rFont val="Times New Roman"/>
        <family val="1"/>
      </rPr>
      <t xml:space="preserve"> ТОО Петропавловские Тепловые сети"</t>
    </r>
  </si>
  <si>
    <r>
      <rPr>
        <b/>
        <sz val="11"/>
        <rFont val="Times New Roman"/>
        <family val="1"/>
      </rPr>
      <t>Куда  представляется форма:</t>
    </r>
    <r>
      <rPr>
        <sz val="11"/>
        <rFont val="Times New Roman"/>
        <family val="1"/>
      </rPr>
      <t xml:space="preserve"> Комитет по регулированию естественных монополий и защите конкуренции Министерства национальной  экономики Республики Казахстан</t>
    </r>
  </si>
  <si>
    <r>
      <t xml:space="preserve">Срок представления- </t>
    </r>
    <r>
      <rPr>
        <sz val="11"/>
        <rFont val="Times New Roman"/>
        <family val="1"/>
      </rPr>
      <t>ежегодно не позднее 1 мая года,следующего за  отчетным периодом</t>
    </r>
  </si>
  <si>
    <t xml:space="preserve"> </t>
  </si>
  <si>
    <t>№                   пп</t>
  </si>
  <si>
    <t>Наименование  показателей</t>
  </si>
  <si>
    <t>Ед.                                        изм</t>
  </si>
  <si>
    <t>2014 год</t>
  </si>
  <si>
    <t>2014год</t>
  </si>
  <si>
    <t>Предусмотрено  в утвержденной тарифной смете</t>
  </si>
  <si>
    <t>Фактически сложившиеся показатели тарифной сметы</t>
  </si>
  <si>
    <t>откл.</t>
  </si>
  <si>
    <t>Причины отклонения</t>
  </si>
  <si>
    <t xml:space="preserve">Принято в действующей тарифной смете </t>
  </si>
  <si>
    <t>1 квартал</t>
  </si>
  <si>
    <t>2 квартал</t>
  </si>
  <si>
    <t>1 полугодие</t>
  </si>
  <si>
    <t>3 квартал</t>
  </si>
  <si>
    <t>9 месяцев</t>
  </si>
  <si>
    <t>4 квартал</t>
  </si>
  <si>
    <t>за весь период реализации проекта, в том числе</t>
  </si>
  <si>
    <t>0-й (базовый) год реализации проекта с 01.10.12г по 30.09.13г</t>
  </si>
  <si>
    <t>2-ой год реализации проекта с 01.10.13г по 30.09.14г</t>
  </si>
  <si>
    <t>план</t>
  </si>
  <si>
    <t>факт</t>
  </si>
  <si>
    <t>откл</t>
  </si>
  <si>
    <t>бух</t>
  </si>
  <si>
    <t>бух после аудита</t>
  </si>
  <si>
    <t xml:space="preserve"> +,-</t>
  </si>
  <si>
    <t xml:space="preserve"> %</t>
  </si>
  <si>
    <t>1</t>
  </si>
  <si>
    <t>I</t>
  </si>
  <si>
    <t xml:space="preserve">Затраты на производство товаров и предоставление услуг, всего </t>
  </si>
  <si>
    <t>тыс.тенге</t>
  </si>
  <si>
    <t>-</t>
  </si>
  <si>
    <t>в том числе:</t>
  </si>
  <si>
    <t>Материальные затраты, всего</t>
  </si>
  <si>
    <t>1.1</t>
  </si>
  <si>
    <t>сырье и материалы</t>
  </si>
  <si>
    <t>Согласно фактического расхода ТМЦ с учетом производственной необходимости и действ.цен 2015 года.</t>
  </si>
  <si>
    <t>1.2</t>
  </si>
  <si>
    <t xml:space="preserve">энергия </t>
  </si>
  <si>
    <t>Согласно фактических объемов потребления энергии за 2015 год и действующих тарифов. Планом на среднесрочный период предусмотрена стоимость 1кВт/час в размере 8,798 тенге (без НДС), фактически действовал   в среднем за весь период   в размере 12,83 тенге (без НДС), планом стоимость 1Гкал была предусмотрена в размере 2738,56 тенге (без НДС), фактически действовал в среднем за весь период   в размере  - 3685,85 тенге (без НДС).</t>
  </si>
  <si>
    <t>1.3</t>
  </si>
  <si>
    <t>затраты на возмещение потерь ХОВ</t>
  </si>
  <si>
    <t xml:space="preserve">В связи с  ремонтом тепловых сетей, а  так же  до начала отопительного сезона проводится гидравлическое испытание сетей в целях проверки плотности и прочности трубопроводов и установленной запорной арматуры.Согласно фактического объема подпитки ХОВ за 2015 год и действующей цены на подпитку </t>
  </si>
  <si>
    <t>1.4</t>
  </si>
  <si>
    <t xml:space="preserve">затраты на возмещение нормативных технических потерь </t>
  </si>
  <si>
    <t>Фактические нормативные технические потери тепловой энергии за 2015 г составили 19,50% или 359 428Гкал, что выше предусмотренных в тарифной смете на 2 % (план 304 873Гкал – 17,5%). Планом на среднесрочный период предусмотрена стоимость 1Гкал нормативных технических потерь в размере 1259,77 тенге (без НДС), фактически за 12 месяцев 2015 года стоимость 1 Гкал нормативных технических потерь т/эн составила  - 1623,51 тенге (без НДС)с  01.07.2014года по 01.07.2015г  -1614,75 тенге  (без НДС). В ТОО «Петропавловские Тепловые Сети» уровень нормативных технических потерь тепловой энергии применяется дифференцированно с помесячной разбивкой, согласно дополнений к Учетной политики предприятия согласованных ДАРЕМ по СКО от 27.12.2011 года.</t>
  </si>
  <si>
    <t>2</t>
  </si>
  <si>
    <t>Расходы на оплату труда, всего</t>
  </si>
  <si>
    <t>2.1</t>
  </si>
  <si>
    <t>заработная плата производственного персонала</t>
  </si>
  <si>
    <t>Согласно фактически  начисленной з/платы и численности персонала (повышение сред.заработной платы с 01.01.2015 г. с целью сдерживания оттока квалифицированного персонала)</t>
  </si>
  <si>
    <t>2.2</t>
  </si>
  <si>
    <t xml:space="preserve">социальный налог </t>
  </si>
  <si>
    <t>Соц.налог начислен соответственно начисленной з/плате</t>
  </si>
  <si>
    <t>3</t>
  </si>
  <si>
    <t>Амортизация</t>
  </si>
  <si>
    <t xml:space="preserve">Согласно фактически начисленного размера амортизационных отчислений по действующ. ОС и ввода ОС </t>
  </si>
  <si>
    <t>4</t>
  </si>
  <si>
    <t xml:space="preserve">Ремонт, всего </t>
  </si>
  <si>
    <t xml:space="preserve">                                                                                                                                                                                                                          За 2015 год предприятием выполнен плановый ремонт по восстановлению повреждённой тепловой изоляции и оголённых участков трубопроводов с использованием стекловатных плит, общей протяжённостью 5,234 км, при плане 3,440 км (152%), произведена замена тепловых сетей, общей протяжённостью 13,601 км, при плане 10,756 км (126,45%),</t>
  </si>
  <si>
    <t>4.1</t>
  </si>
  <si>
    <t>капитальный ремонт, не приводящий к росту стоимости основных фондов</t>
  </si>
  <si>
    <t>4.2</t>
  </si>
  <si>
    <t>капитальный ремонт, выполняемый подрядным способом</t>
  </si>
  <si>
    <t>4.3</t>
  </si>
  <si>
    <t>заработная плата</t>
  </si>
  <si>
    <t>4.4</t>
  </si>
  <si>
    <t>5</t>
  </si>
  <si>
    <t xml:space="preserve">Прочие затраты </t>
  </si>
  <si>
    <t>5.1</t>
  </si>
  <si>
    <t>Услуги сторонних организаций производственного характера</t>
  </si>
  <si>
    <t>из них</t>
  </si>
  <si>
    <t>5.1.1</t>
  </si>
  <si>
    <t>гидрометеослужба</t>
  </si>
  <si>
    <t>Договор  не заключен,   нет необходимости в услугах гидрометеослужбы.Экономия  направлена  на реконструкцию  и техническое  перевооружение,  на приобретение  материалов  для выполнения услуг  по восстановлению изоляции  согласно  Плана  капитальных вложений</t>
  </si>
  <si>
    <t>5.1.2</t>
  </si>
  <si>
    <t>услуги стороннего транспорта</t>
  </si>
  <si>
    <t xml:space="preserve">Согласно производственной необходимости в автотранспортных услугах для осуществления регулируемого вида деятельности и согласно стоимости услуг предусмотренных заключенным договором на 2015 год. </t>
  </si>
  <si>
    <t>5.1.3</t>
  </si>
  <si>
    <t>поверка тепловых счетчиков</t>
  </si>
  <si>
    <t>Согласно действующих цен заключенного договора на 2015 г.и графика поверки</t>
  </si>
  <si>
    <t>5.1.4</t>
  </si>
  <si>
    <t>услуги по испытанию эл.оборудования</t>
  </si>
  <si>
    <t>Согласно заключенного договора в 2015 г.Экономия направлена  на реконструкцию  и техническое  перевооружение,   на приобретение  материалов  для выполнения услуг  по восстановлению изоляции  согласно  Плана  капитальных вложений</t>
  </si>
  <si>
    <t>5.1.5</t>
  </si>
  <si>
    <t>поверка приборов</t>
  </si>
  <si>
    <t>Согласно действующих цен заключенного договора на 2015 г.</t>
  </si>
  <si>
    <t>5.1.6</t>
  </si>
  <si>
    <t>поверка эл.счетчиков, трансформаторов тока</t>
  </si>
  <si>
    <t>Согласно заключенного договора в 2015 г.Экономия  направлена  на реконструкцию  и техническое  перевооружение,   на приобретение  материалов  для выполнения услуг  по восстановлению изоляции  согласно  Плана  капитальных вложений</t>
  </si>
  <si>
    <t>5.1.7</t>
  </si>
  <si>
    <t>услуги технической экспертизы</t>
  </si>
  <si>
    <t>Согласно заключенного договора в 2015 г.</t>
  </si>
  <si>
    <t>5.1.8</t>
  </si>
  <si>
    <t>услуги по демеркуризации РСЛ</t>
  </si>
  <si>
    <t xml:space="preserve"> -</t>
  </si>
  <si>
    <t>5.1.9</t>
  </si>
  <si>
    <t>услуги по ремонту оборудования связи</t>
  </si>
  <si>
    <t>6</t>
  </si>
  <si>
    <t>6.1</t>
  </si>
  <si>
    <t>вода и канализация</t>
  </si>
  <si>
    <r>
      <t>Согласно фактического потребления воды предприятием за 2015 год и действ. тарифов на услуги. Планом на среднесрочный период предусмотрена стоимость 1м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размере 87,55 тенге (без НДС), фактически действовал тариф в размере 356,28 тенге (без НДС)</t>
    </r>
  </si>
  <si>
    <t>6.2</t>
  </si>
  <si>
    <t>проездные билеты</t>
  </si>
  <si>
    <t>Согласно фактически отработанного времени за 2015 г работниками предприятия, фактического кол-ва работников имеющих разъездной характер работ и факт.стоимости проездного билета. Планом предусмотрена стоимость 1 проездного в размере 4992 тенге/чел в мес, фактически стоимость 1 проездного билета  составила 4800 тенге/чел в мес.</t>
  </si>
  <si>
    <t>6.3</t>
  </si>
  <si>
    <t>охрана труда</t>
  </si>
  <si>
    <t>Согласно производственной необходимости в данных расходах и действ.цен на ТМЦ  2015г</t>
  </si>
  <si>
    <t>6.4</t>
  </si>
  <si>
    <t>услуги по вывозу мусора</t>
  </si>
  <si>
    <t>Согласно производственной необходимости в услугах по вывозу мусора и действ.цен 2015г</t>
  </si>
  <si>
    <t>II</t>
  </si>
  <si>
    <t xml:space="preserve">Расходы периода, всего </t>
  </si>
  <si>
    <t>7</t>
  </si>
  <si>
    <t>Общие административные расходы, всего</t>
  </si>
  <si>
    <t>7.1</t>
  </si>
  <si>
    <t>заработная плата административного персонала</t>
  </si>
  <si>
    <t>Согласно фактически  начисленной з/платы и численности персонала</t>
  </si>
  <si>
    <t>7.2</t>
  </si>
  <si>
    <t>7.3</t>
  </si>
  <si>
    <t>налоговые платежи и сборы</t>
  </si>
  <si>
    <t>Согласно фактически начисленных налоговых платежей за 2015 год. Превышение по налогу на имущ-во за счет ввода ОС по программе "Реконструкция и модернизация"</t>
  </si>
  <si>
    <t>8</t>
  </si>
  <si>
    <t xml:space="preserve">прочие затраты </t>
  </si>
  <si>
    <t>8.1</t>
  </si>
  <si>
    <t>амортизация</t>
  </si>
  <si>
    <t>Согласно фактически начисленного размера амортизационных отчислений по действующ. ОС и ввода ОС</t>
  </si>
  <si>
    <t>8.2</t>
  </si>
  <si>
    <t xml:space="preserve">командировочные </t>
  </si>
  <si>
    <t>В пределах производственной необходимости</t>
  </si>
  <si>
    <t>8.3</t>
  </si>
  <si>
    <t>коммунальные услуги (эл.энергия, отопление)</t>
  </si>
  <si>
    <t>Согласно фактических объемов потребления энергии за 2015 год и действующих тарифов. Планом на среднесрочный период предусмотрена стоимость 1кВт/час в размере 8,798 тенге (без НДС), фактически действовал   в среднем за весь период   в размере 12,83 тенге (без НДС), планом стоимость 1Гкал была предусмотрена в размере 2738,56 тенге (без НДС), фактически действовалв среднем за весь период   в размере  - 3685,85 тенге (без НДС).</t>
  </si>
  <si>
    <t>8.4</t>
  </si>
  <si>
    <t>услуги связи</t>
  </si>
  <si>
    <t>Согласно производственной необходимости в данных услугах и цен 2015г на данные услуги.</t>
  </si>
  <si>
    <t>8.5</t>
  </si>
  <si>
    <t>периодическая печать</t>
  </si>
  <si>
    <t>В пределах фактически оформленного количества периодических изданий в 2015г</t>
  </si>
  <si>
    <t>8.6</t>
  </si>
  <si>
    <t>аудиторские услуги</t>
  </si>
  <si>
    <t>8.7</t>
  </si>
  <si>
    <t xml:space="preserve">Согласно производственной необходимости в автотранспортных услугах для осуществления регулируемого вида деятельности. </t>
  </si>
  <si>
    <t>8.8</t>
  </si>
  <si>
    <t>услуги банка</t>
  </si>
  <si>
    <t>Согласно фактических сумм произведенных платежей и действующих тарифов на услуги обслуживающих предприятие банков в 2015 году.</t>
  </si>
  <si>
    <t>9</t>
  </si>
  <si>
    <t>другие расходы</t>
  </si>
  <si>
    <t>9.1</t>
  </si>
  <si>
    <t>канцелярские расходы</t>
  </si>
  <si>
    <t>Согласно потребности предприятия в канцтоварах, согласно заключенного договора на 2015 год и цен 2015г</t>
  </si>
  <si>
    <t>9.2</t>
  </si>
  <si>
    <t>плата за загрязнение окружающей среды</t>
  </si>
  <si>
    <t>Согласно фактически сложившихся объемов выбросов за 2015г. и  действ. размера нормативной платы на 2015 год, установленной согласно решению областного Маслихата СКО</t>
  </si>
  <si>
    <t>9.3</t>
  </si>
  <si>
    <t>плата за радиочастоту</t>
  </si>
  <si>
    <t>Согласно установленных сумм платежей за используемый предприятием р/частотный спектр в 2015 г.</t>
  </si>
  <si>
    <t>9.4</t>
  </si>
  <si>
    <t>услуги СМИ (объявления)</t>
  </si>
  <si>
    <t xml:space="preserve">Согласно фактически опубликованных объявлений в СМИ, стоимости услуг СМИ в 2015г. </t>
  </si>
  <si>
    <t>9.5</t>
  </si>
  <si>
    <t>содержание компьютерной техники</t>
  </si>
  <si>
    <t>Согласно фактического расхода ТМЦ за 2015г и заключенного договора в 2015 г.</t>
  </si>
  <si>
    <t>9.6</t>
  </si>
  <si>
    <t>содержание зданий</t>
  </si>
  <si>
    <t>Согласно производственной необходимости в данных расходах.Экономия  направлена  на реконструкцию  и техническое  перевооружение,   на приобретение  материалов  для выполнения услуг  по восстановлению изоляции  согласно  Плана  капитальных вложений</t>
  </si>
  <si>
    <t>9.7</t>
  </si>
  <si>
    <t>Согласно фактического потребления воды предприятием за 2015 года и действ. тарифов на услуги. Планом на среднесрочный период предусмотрена стоимость 1м3 в размере 87,55 тенге (без НДС), фактически действовал тариф в размере 356,28 тенге (без НДС),</t>
  </si>
  <si>
    <t>9.8</t>
  </si>
  <si>
    <t xml:space="preserve">пожарная охрана </t>
  </si>
  <si>
    <t>Согласно заключенного договора на 2015 год.</t>
  </si>
  <si>
    <t>9.9</t>
  </si>
  <si>
    <t>услуги дезостанции</t>
  </si>
  <si>
    <t>9.10</t>
  </si>
  <si>
    <t>почтово-телеграфские услуги</t>
  </si>
  <si>
    <t>Согласно фактически отправленного количества корреспонденции, уведомлений для потребителей услуг и действ. цен в 2015 году  поставщиков услуг.Экономия направлена  на реконструкцию  и техническое  перевооружение,   на приобретение  материалов  для выполнения услуг  по восстановлению изоляции  согласно  Плана  капитальных вложений</t>
  </si>
  <si>
    <t>9.11</t>
  </si>
  <si>
    <t>услуги  нотариуса</t>
  </si>
  <si>
    <t>Согласно производственной необходимости в данных услугах и тарифов на данные услуги.</t>
  </si>
  <si>
    <t>9.12</t>
  </si>
  <si>
    <t>повышение квалификации АУП</t>
  </si>
  <si>
    <t xml:space="preserve">Перерасход за счет обучения руководителя группы по диагностике теплоэнергооборудования Службы эксплуатации в  Учреждении «Казахстанский учебно-научный центр неразрушающего контроля и технической диагностики» г.Павлодар, РК   по темам «Переаттестация   специалиста   НК    и   ТД   по   ультразвуковому   методу   контроля -2 уровень, переаттестация специалиста НК и ТД по визуально-оптическому методу контроля - 2 уровень». Данное обучение было необходимо для продления срока действия сертификата удостоверяющего 2 уровень  квалификации по НК, наличие которого необходимо для возможности выдачи заключений по результатам НК теплоэнергетического оборудования. </t>
  </si>
  <si>
    <t>9.13</t>
  </si>
  <si>
    <t>приобретение техлитературы, техдокументации</t>
  </si>
  <si>
    <t>9.14</t>
  </si>
  <si>
    <t>страховая премия (обязательное страхование раб-ов)</t>
  </si>
  <si>
    <t>Согласно заключенного договора на 2015г</t>
  </si>
  <si>
    <t>9.15</t>
  </si>
  <si>
    <t>услуги НТБ</t>
  </si>
  <si>
    <t>9.16</t>
  </si>
  <si>
    <t>страхование узлов АСКУТЭ</t>
  </si>
  <si>
    <t>Согласно заключенного договора на 2015г.Экономия направлена  на реконструкцию  и техническое  перевооружение,   на приобретение  материалов  для выполнения услуг  по восстановлению изоляции  согласно  Плана  капитальных вложений</t>
  </si>
  <si>
    <t>9.17</t>
  </si>
  <si>
    <t>износ нематериальных активов</t>
  </si>
  <si>
    <t>9.18</t>
  </si>
  <si>
    <t>услуги охранных предприятий</t>
  </si>
  <si>
    <t xml:space="preserve">Согласно производственной необходимости в данных услугах и заключенного договора на 2015 год. </t>
  </si>
  <si>
    <t>9.19</t>
  </si>
  <si>
    <t>услуги финансовой экспертизы</t>
  </si>
  <si>
    <t>9.20</t>
  </si>
  <si>
    <t>обязательное экологическое страхование</t>
  </si>
  <si>
    <t xml:space="preserve">В проекте тарифа с 01.10.2012 г.по 30.09.2014 г. в расчете затрат размер страховой суммы составлял 17 000 МРП, страховая премия – 0,59% от страховой суммы.  Фактические затраты за 2015 г. согласно п.2 статьи 14 Закона РК «Об обязательном экологическом страховании», в связи с отсутствием гражданско-правовой ответственности как владельца объекта, деятельность которого связана с опасностью причинения вреда третьим лицам расчет страховой суммы должен составлять не менее 65 000 МРП, а страховая премия 0,76% от страховой суммы. 
</t>
  </si>
  <si>
    <t>9.21</t>
  </si>
  <si>
    <t xml:space="preserve">услуги по расчёту нормируемых потерь тепловой энергии </t>
  </si>
  <si>
    <t>Договор  не заключен,   нет необходимости в услугах. Экономия направлена  на реконструкцию  и техническое  перевооружение,   на приобретение  материалов  для выполнения услуг  по восстановлению изоляции  согласно  Плана  капитальных вложений</t>
  </si>
  <si>
    <t>9.22</t>
  </si>
  <si>
    <t>услуги по оценке основных средств</t>
  </si>
  <si>
    <t>III</t>
  </si>
  <si>
    <t>Всего затрат на предоставление услуг</t>
  </si>
  <si>
    <t>Согласно производственной необходимости в вышеуказанных затратах.</t>
  </si>
  <si>
    <t>IV</t>
  </si>
  <si>
    <t>Доход (РБА*СП/(1-(КПН/ 100))</t>
  </si>
  <si>
    <t>Согласно фактических затрат предприятия, фактической величины предоставленных услуг и применяемого в течении 2015 года тарифа  с 01.01.2015г по 07.07.2015г   в размере 1362,44 тенге/Гкал (без НДС), с 07.07.2015г в размере 1362,66 тенге/Гкал (без НДС)</t>
  </si>
  <si>
    <t>V</t>
  </si>
  <si>
    <t>Регулируемая база задействованных активов (РБА)</t>
  </si>
  <si>
    <t>VI</t>
  </si>
  <si>
    <t>Всего доходов</t>
  </si>
  <si>
    <t>Размер дохода за оказанные услуги по передаче и распределению тепловой энергии за  2015 год сложился выше уровня утверждённого в тарифной сметой на ср.срочный период с 01.10.12г по 30.09.14г,  по причине увеличения   объема оказываемых регулируемых услуг на 3 тыс.Гкал. На увеличение объема оказываемых услуг оказал влияние температурный фактор</t>
  </si>
  <si>
    <t>VII</t>
  </si>
  <si>
    <t>Объем оказываемых услуг</t>
  </si>
  <si>
    <t>тыс.Гкал</t>
  </si>
  <si>
    <t>Увеличение объема услуг произошло за счет  влияния температурного фактора</t>
  </si>
  <si>
    <t>VIII</t>
  </si>
  <si>
    <t xml:space="preserve">Нормативные технические потери </t>
  </si>
  <si>
    <t>Фактические нормативные технические потери тепловой энергии за 2015 г составили 19,50% или 359 428Гкал, что выше предусмотренных в тарифной смете на 2 % (план 304 873Гкал – 17,5%). Планом на среднесрочный период предусмотрена стоимость 1Гкал нормативных технических потерь в размере 1259,77 тенге (без НДС), фактически за 2015 год стоимость 1 Гкал нормативных технических потерь т/эн составила  - 1623,51 тенге (без НДС)с  01.07.2014года по 01.07.2015г  -1614,75 тенге  (без НДС). В ТОО «Петропавловские Тепловые Сети» уровень нормативных технических потерь тепловой энергии применяется дифференцированно с помесячной разбивкой, согласно дополнений к Учетной политики предприятия согласованных ДАРЕМ по СКО от 27.12.2011 года.</t>
  </si>
  <si>
    <t>%</t>
  </si>
  <si>
    <t>IX</t>
  </si>
  <si>
    <t>Тариф (без НДС)</t>
  </si>
  <si>
    <t>тенге/         Гкал</t>
  </si>
  <si>
    <t>Справочное:</t>
  </si>
  <si>
    <t xml:space="preserve">Отклонение фактической среднесписочной численности от утвержденной нормативной сложилось по следующим причинам:
1.  Наличие постоянных вакансий (вакансии не заполненные с момента образования по причине отсутствия на рынке труда специалистов по специфике предприятия). 
2. Текучесть кадров (из-за неудовлетворенности заработной платой происходит большой отток квалифицированных рабочих и специалистов, в следствие чего на вакантные рабочие места принимаются низкоквалифицированные кадры, которые при получении элементарных знаний и навыков переходят на более высокооплачиваемую работу в другие организации города (в основном строительные) и увеличение количества работников, выезжающих в страны СНГ на ПМЖ). 
</t>
  </si>
  <si>
    <t>Среднесписочная численность персонала,всего</t>
  </si>
  <si>
    <t>чел</t>
  </si>
  <si>
    <t>11.1</t>
  </si>
  <si>
    <t>производственного</t>
  </si>
  <si>
    <t>11.2</t>
  </si>
  <si>
    <t>административного</t>
  </si>
  <si>
    <t>12</t>
  </si>
  <si>
    <t xml:space="preserve">Среднемесячная заработная плата, всего, </t>
  </si>
  <si>
    <t>тенге</t>
  </si>
  <si>
    <t>В связи с фактической численностью меньше предусмотренной нормативной численностью в тарифной смете на среднесрочный период (на 89 чел.) и фактического ФОТ (в пределах допустимого уровня предусмотренного антимонопольным законодательством.)</t>
  </si>
  <si>
    <t>12.1</t>
  </si>
  <si>
    <t>производственного персонала</t>
  </si>
  <si>
    <t>12.2</t>
  </si>
  <si>
    <t>административного персонала</t>
  </si>
  <si>
    <t>Капитальный ремонт, приводящий к увеличению стоимости основных средств (Инвест.программа)</t>
  </si>
  <si>
    <t xml:space="preserve">Основной причиной переосвоения средств по Плану  капитальных вложений  за 2015 год является  удорожание стоимости материалов для восстановления изоляции, по причине нестабильности курса валют.
</t>
  </si>
  <si>
    <t>Затраты, осуществляемые за счет прибыли</t>
  </si>
  <si>
    <t>14.1</t>
  </si>
  <si>
    <t xml:space="preserve">Налог на прибыль </t>
  </si>
  <si>
    <t>14.2</t>
  </si>
  <si>
    <t>Инвестиционная программа</t>
  </si>
  <si>
    <t>При  утверждении     предельного уровня тарифа  была утверждена  Инвестиционная программа  на период  с 01.10.2012 по 30.09.2014г. В связи с  окончанием срока  ИП, 2015году предприятием  был разработан план Капитальных влажений в  виду  полученного убытка  за 2015год средства  на  реконструкцию за счет прибыли  не направлены.</t>
  </si>
  <si>
    <t>14.3</t>
  </si>
  <si>
    <t>Социальные  и прочие затраты</t>
  </si>
  <si>
    <t>Согласно производственной необходимости в данных затратах и согласно требований антимонопольного законодательства.</t>
  </si>
  <si>
    <t>14.4</t>
  </si>
  <si>
    <t>Переходящая прибыль</t>
  </si>
  <si>
    <t>Текущий (планово-предупредительный) ремонт, выполняемый хозяйственным способом, всего, в т.ч.</t>
  </si>
  <si>
    <t>Согласно фактически выполненных объемов текущих ремонтов.</t>
  </si>
  <si>
    <t>15.1</t>
  </si>
  <si>
    <t>материалы на ремонт</t>
  </si>
  <si>
    <t>15.2</t>
  </si>
  <si>
    <t>15.3</t>
  </si>
  <si>
    <t>социальный налог</t>
  </si>
  <si>
    <r>
      <t xml:space="preserve">Наименование организации  </t>
    </r>
    <r>
      <rPr>
        <u val="single"/>
        <sz val="10"/>
        <rFont val="Times New Roman"/>
        <family val="1"/>
      </rPr>
      <t xml:space="preserve">  ТОО "Петропавлоские Тепловые Сети"</t>
    </r>
  </si>
  <si>
    <r>
      <t xml:space="preserve">Адрес </t>
    </r>
    <r>
      <rPr>
        <u val="single"/>
        <sz val="10"/>
        <rFont val="Times New Roman"/>
        <family val="1"/>
      </rPr>
      <t xml:space="preserve"> ул.Строительная, 23</t>
    </r>
  </si>
  <si>
    <r>
      <t xml:space="preserve">Телефон  </t>
    </r>
    <r>
      <rPr>
        <u val="single"/>
        <sz val="10"/>
        <rFont val="Times New Roman"/>
        <family val="1"/>
      </rPr>
      <t xml:space="preserve"> 52-27-77</t>
    </r>
  </si>
  <si>
    <r>
      <t xml:space="preserve">Адрес электронной почты  </t>
    </r>
    <r>
      <rPr>
        <u val="single"/>
        <sz val="10"/>
        <rFont val="Times New Roman"/>
        <family val="1"/>
      </rPr>
      <t xml:space="preserve"> office-tt@sk-energo.kz</t>
    </r>
  </si>
  <si>
    <r>
      <t xml:space="preserve">Фамилия и телефон исполнителя  </t>
    </r>
    <r>
      <rPr>
        <u val="single"/>
        <sz val="10"/>
        <rFont val="Times New Roman"/>
        <family val="1"/>
      </rPr>
      <t xml:space="preserve">  Сибатрова И.В., 52-26-90</t>
    </r>
  </si>
  <si>
    <r>
      <t xml:space="preserve">Руководитель </t>
    </r>
    <r>
      <rPr>
        <u val="single"/>
        <sz val="10"/>
        <rFont val="Times New Roman"/>
        <family val="1"/>
      </rPr>
      <t xml:space="preserve">  Рыбас И.Н.________________________</t>
    </r>
  </si>
  <si>
    <t>(Ф.И.О., подпись)</t>
  </si>
  <si>
    <t>Дата «         » _________________ 2016 года</t>
  </si>
  <si>
    <t>М.П.</t>
  </si>
</sst>
</file>

<file path=xl/styles.xml><?xml version="1.0" encoding="utf-8"?>
<styleSheet xmlns="http://schemas.openxmlformats.org/spreadsheetml/2006/main">
  <numFmts count="1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0"/>
    <numFmt numFmtId="167" formatCode="#,##0.000_ ;[Red]\-#,##0.000\ "/>
    <numFmt numFmtId="168" formatCode="#,##0.0"/>
    <numFmt numFmtId="169" formatCode="0.0"/>
    <numFmt numFmtId="170" formatCode="#,##0.00_ ;[Red]\-#,##0.00\ "/>
    <numFmt numFmtId="171" formatCode="@&quot; ($)&quot;"/>
    <numFmt numFmtId="172" formatCode="@&quot; (%)&quot;"/>
    <numFmt numFmtId="173" formatCode="@&quot; (£)&quot;"/>
    <numFmt numFmtId="174" formatCode="@&quot; (¥)&quot;"/>
    <numFmt numFmtId="175" formatCode="@&quot; (€)&quot;"/>
    <numFmt numFmtId="176" formatCode="@&quot; (x)&quot;"/>
    <numFmt numFmtId="177" formatCode="0.0_)\%;\(0.0\)\%;0.0_)\%;@_)_%"/>
    <numFmt numFmtId="178" formatCode="0.0_)\%;\(0.0&quot;)%&quot;;0.0_)\%;@_)_%"/>
    <numFmt numFmtId="179" formatCode="#,##0.0_)_%;\(#,##0.0\)_%;0.0_)_%;@_)_%"/>
    <numFmt numFmtId="180" formatCode="#,##0.0_x;\(#,##0.0\)_x;0.0_x;@_x"/>
    <numFmt numFmtId="181" formatCode="#,##0.0_x_x;\(#,##0.0\)_x_x;0.0_x_x;@_x_x"/>
    <numFmt numFmtId="182" formatCode="#,##0.0_x_x_x;\(#,##0.0\)_x_x_x;0.0_x_x_x;@_x_x_x"/>
    <numFmt numFmtId="183" formatCode="#,##0.0_x_x_x_x;\(#,##0.0\)_x_x_x_x;0.0_x_x_x_x;@_x_x_x_x"/>
    <numFmt numFmtId="184" formatCode="#,##0.0_x_x_x_x_x_x;\(#,##0.0\)_x_x_x_x_x_x;0.0_x_x_x_x_x_x;@_x_x_x_x_x_x"/>
    <numFmt numFmtId="185" formatCode="#,##0.0_x_x_x_x_x_x_x;\(#,##0.0\)_x_x_x_x_x_x_x;0.0_x_x_x_x_x_x_x;@_x_x_x_x_x_x_x"/>
    <numFmt numFmtId="186" formatCode="#,##0.0_x_x_x_x_x_x_x_x;\(#,##0.0\)_x_x_x_x_x_x_x_x;0.0_x_x_x_x_x_x_x_x;@_x_x_x_x_x_x_x_x"/>
    <numFmt numFmtId="187" formatCode="#,##0.00_x;\(#,##0.00\)_x;0.00_x;@_x"/>
    <numFmt numFmtId="188" formatCode="#,##0.00_x_x;\(#,##0.00\)_x_x;0_x_x;@_x_x"/>
    <numFmt numFmtId="189" formatCode="#,##0.00_x_x_x;\(#,##0.00\)_x_x_x;0.00_x_x_x;@_x_x_x"/>
    <numFmt numFmtId="190" formatCode="#,##0.00_x_x_x_x;\(#,##0.00\)_x_x_x_x;0.00_x_x_x_x;@_x_x_x_x"/>
    <numFmt numFmtId="191" formatCode="#,##0.00_x_x_x_x_x_x_x;\(#,##0.00\)_x_x_x_x_x_x_x;0.00_x_x_x_x_x_x_x;@_x_x_x_x_x_x_x"/>
    <numFmt numFmtId="192" formatCode="#,##0.00_x_x_x_x_x_x_x_x;\(#,##0.00\)_x_x_x_x_x_x_x_x;0.00_x_x_x_x_x_x_x_x;@_x_x_x_x_x_x_x_x"/>
    <numFmt numFmtId="193" formatCode="#,##0.00_x_x_x_x_x_x_x_x_x;\(#,##0.00\)_x_x_x_x_x_x_x_x_x;0.00_x_x_x_x_x_x_x_x_x;@_x_x_x_x_x_x_x_x_x"/>
    <numFmt numFmtId="194" formatCode="#,##0_x;\(#,##0\)_x;0_x;@_x"/>
    <numFmt numFmtId="195" formatCode="#,##0_x_x;\(#,##0\)_x_x;0_x_x;@_x_x"/>
    <numFmt numFmtId="196" formatCode="#,##0_x_x_x;\(#,##0\)_x_x_x;0_x_x_x;@_x_x_x"/>
    <numFmt numFmtId="197" formatCode="#,##0_x_x_x_x;\(#,##0\)_x_x_x_x;0_x_x_x_x;@_x_x_x_x"/>
    <numFmt numFmtId="198" formatCode="#,##0_x_x_x_x_x_x;\(#,##0\)_x_x_x_x_x_x;0_x_x_x_x_x_x;@_x_x_x_x_x_x"/>
    <numFmt numFmtId="199" formatCode="#,##0_x_x_x_x_x_x_X;\(#,##0\)_x_x_x_x_x_x_x;0_x_x_x_x_x_x_x;@_x_x_x_x_x_x_x"/>
    <numFmt numFmtId="200" formatCode="_(* #,##0_);_(* \(#,##0\);_(* &quot;-&quot;_);_(@_)"/>
    <numFmt numFmtId="201" formatCode="_(* #,##0_);_(* \(#,##0\);_(* \-_);_(@_)"/>
    <numFmt numFmtId="202" formatCode="#,##0.0_);\(#,##0.0\)"/>
    <numFmt numFmtId="203" formatCode="#,##0.0_);\(#,##0.0\);#,##0.0_);@_)"/>
    <numFmt numFmtId="204" formatCode="&quot;£&quot;_(#,##0.00_);&quot;£&quot;\(#,##0.00\)"/>
    <numFmt numFmtId="205" formatCode="&quot;£&quot;_(#,##0.00_);&quot;£&quot;\(#,##0.00\);&quot;£&quot;_(0.00_);@_)"/>
    <numFmt numFmtId="206" formatCode="\£_(#,##0.00_);&quot;£(&quot;#,##0.00\);\£_(0.00_);@_)"/>
    <numFmt numFmtId="207" formatCode="\£_(#,##0.00_);&quot;£(&quot;#,##0.00\)"/>
    <numFmt numFmtId="208" formatCode="#,##0.00_);\(#,##0.00\);0.00_);@_)"/>
    <numFmt numFmtId="209" formatCode="#,##0.00;\-#,##0.00"/>
    <numFmt numFmtId="210" formatCode="_-* #,##0.000_-;\-* #,##0.000_-;_-* &quot;-&quot;_-;_-@_-"/>
    <numFmt numFmtId="211" formatCode="_-* #,##0.000_-;\-* #,##0.000_-;_-* \-_-;_-@_-"/>
    <numFmt numFmtId="212" formatCode="\€_(#,##0.00_);\€\(#,##0.00\);\€_(0.00_);@_)"/>
    <numFmt numFmtId="213" formatCode="\€_(#,##0.00_);&quot;€(&quot;#,##0.00\);\€_(0.00_);@_)"/>
    <numFmt numFmtId="214" formatCode="#,##0.0_)\x;\(#,##0.0\)\x"/>
    <numFmt numFmtId="215" formatCode="#,##0_)\x;\(#,##0\)\x;0_)\x;@_)_x"/>
    <numFmt numFmtId="216" formatCode="#,##0_)\x;\(#,##0&quot;)x&quot;;0_)\x;@_)_x"/>
    <numFmt numFmtId="217" formatCode="#,##0.0_)\x;\(#,##0.0&quot;)x&quot;"/>
    <numFmt numFmtId="218" formatCode="#,##0.0_)_x;\(#,##0.0\)_x"/>
    <numFmt numFmtId="219" formatCode="#,##0_)_x;\(#,##0\)_x;0_)_x;@_)_x"/>
    <numFmt numFmtId="220" formatCode="0.0_)\%;\(0.0\)\%"/>
    <numFmt numFmtId="221" formatCode="0.0_)\%;\(0.0&quot;)%&quot;"/>
    <numFmt numFmtId="222" formatCode="#,##0.0_)_%;\(#,##0.0\)_%"/>
    <numFmt numFmtId="223" formatCode="#,##0\ \ "/>
    <numFmt numFmtId="224" formatCode="0\ %\ "/>
    <numFmt numFmtId="225" formatCode="#,##0.0\ \ "/>
    <numFmt numFmtId="226" formatCode="0.0\ %\ "/>
    <numFmt numFmtId="227" formatCode="#,##0.0\ \?;\-#,##0.0\ \?"/>
    <numFmt numFmtId="228" formatCode="#,##0.0&quot;  &quot;"/>
    <numFmt numFmtId="229" formatCode="#,##0.00\ \ "/>
    <numFmt numFmtId="230" formatCode="0.00\ %\ "/>
    <numFmt numFmtId="231" formatCode="_-* #,##0\ &quot;руб&quot;_-;\-* #,##0\ &quot;руб&quot;_-;_-* &quot;-&quot;\ &quot;руб&quot;_-;_-@_-"/>
    <numFmt numFmtId="232" formatCode="#,##0.00\ \?;\-#,##0.00\ \?"/>
    <numFmt numFmtId="233" formatCode="#,##0.00&quot;  &quot;"/>
    <numFmt numFmtId="234" formatCode="#,##0.000\ \ "/>
    <numFmt numFmtId="235" formatCode="#,##0\ \?;\-#,##0\ \?"/>
    <numFmt numFmtId="236" formatCode="#,##0&quot;  &quot;"/>
    <numFmt numFmtId="237" formatCode="General_)"/>
    <numFmt numFmtId="238" formatCode="_(&quot;$&quot;* #,##0_);_(&quot;$&quot;* \(#,##0\);_(&quot;$&quot;* &quot;-&quot;_);_(@_)"/>
    <numFmt numFmtId="239" formatCode="_(&quot;$&quot;* #,##0.00_);_(&quot;$&quot;* \(#,##0.00\);_(&quot;$&quot;* &quot;-&quot;??_);_(@_)"/>
    <numFmt numFmtId="240" formatCode="_(* #,##0.0_);_(* \(#,##0.00\);_(* &quot;-&quot;??_);_(@_)"/>
    <numFmt numFmtId="241" formatCode="0.000"/>
    <numFmt numFmtId="242" formatCode="#,##0.000_);\(#,##0.000\)"/>
    <numFmt numFmtId="243" formatCode="&quot;$&quot;#,\);\(&quot;$&quot;#,##0\)"/>
    <numFmt numFmtId="244" formatCode="&quot;error&quot;;&quot;error&quot;;&quot;OK&quot;;&quot;  &quot;@"/>
    <numFmt numFmtId="245" formatCode="_(&quot;р.&quot;* #,##0.00_);_(&quot;р.&quot;* \(#,##0.00\);_(&quot;р.&quot;* &quot;-&quot;??_);_(@_)"/>
    <numFmt numFmtId="246" formatCode="&quot;$&quot;\ #,##0;[Red]&quot;$&quot;\ \-#,##0"/>
    <numFmt numFmtId="247" formatCode="\60\4\7\:"/>
    <numFmt numFmtId="248" formatCode="0_);\(0\)"/>
    <numFmt numFmtId="249" formatCode="mmm\-yyyy"/>
    <numFmt numFmtId="250" formatCode="[$-409]d\-mmm\-yy;@"/>
    <numFmt numFmtId="251" formatCode="[$-409]dddd\,\ mmmm\ dd\,\ yyyy"/>
    <numFmt numFmtId="252" formatCode="\$#,##0\ ;\(\$#,##0\)"/>
    <numFmt numFmtId="253" formatCode="dd\ mmm\ yyyy_);;;&quot;  &quot;@"/>
    <numFmt numFmtId="254" formatCode="#,##0_);\(#,##0\);&quot;- &quot;;&quot;  &quot;@"/>
    <numFmt numFmtId="255" formatCode="\+#,##0\ \ ;\-#,##0\ \ ;0\ \ "/>
    <numFmt numFmtId="256" formatCode="\+#,##0.0\ \ ;\-#,##0.0\ \ ;0.0\ \ "/>
    <numFmt numFmtId="257" formatCode="\+#,##0.00\ \ ;\-#,##0.00\ \ ;0.00\ \ "/>
    <numFmt numFmtId="258" formatCode="\+#,##0&quot;  &quot;;\-#,##0&quot;  &quot;;0&quot;  &quot;"/>
    <numFmt numFmtId="259" formatCode="_-* #,##0.00[$€-1]_-;\-* #,##0.00[$€-1]_-;_-* &quot;-&quot;??[$€-1]_-"/>
    <numFmt numFmtId="260" formatCode="#,##0.0000_);\(#,##0.0000\);&quot;- &quot;;&quot;  &quot;@"/>
    <numFmt numFmtId="261" formatCode="0.0_)"/>
    <numFmt numFmtId="262" formatCode="#,##0.00_ ;[Red]\(#,##0.00\)\ "/>
    <numFmt numFmtId="263" formatCode="&quot;€&quot;#,##0.00;[Red]\-&quot;€&quot;#,##0.00"/>
    <numFmt numFmtId="264" formatCode="#,##0\ \k\t"/>
    <numFmt numFmtId="265" formatCode="_-* #,##0\ _P_t_s_-;\-* #,##0\ _P_t_s_-;_-* &quot;-&quot;\ _P_t_s_-;_-@_-"/>
    <numFmt numFmtId="266" formatCode="_-* #,##0.00\ _P_t_s_-;\-* #,##0.00\ _P_t_s_-;_-* &quot;-&quot;??\ _P_t_s_-;_-@_-"/>
    <numFmt numFmtId="267" formatCode="_-* #,##0\ _F_-;\-* #,##0\ _F_-;_-* &quot;-&quot;\ _F_-;_-@_-"/>
    <numFmt numFmtId="268" formatCode="_-* #,##0.00\ _F_-;\-* #,##0.00\ _F_-;_-* &quot;-&quot;??\ _F_-;_-@_-"/>
    <numFmt numFmtId="269" formatCode="0.0,,_);\(0.0,,\);\-_0_)"/>
    <numFmt numFmtId="270" formatCode="#,##0__\ \ \ \ "/>
    <numFmt numFmtId="271" formatCode="_-* #,##0\ &quot;Pts&quot;_-;\-* #,##0\ &quot;Pts&quot;_-;_-* &quot;-&quot;\ &quot;Pts&quot;_-;_-@_-"/>
    <numFmt numFmtId="272" formatCode="_-* #,##0.00\ &quot;Pts&quot;_-;\-* #,##0.00\ &quot;Pts&quot;_-;_-* &quot;-&quot;??\ &quot;Pts&quot;_-;_-@_-"/>
    <numFmt numFmtId="273" formatCode="_-* #,##0\ &quot;F&quot;_-;\-* #,##0\ &quot;F&quot;_-;_-* &quot;-&quot;\ &quot;F&quot;_-;_-@_-"/>
    <numFmt numFmtId="274" formatCode="_-* #,##0.00\ &quot;F&quot;_-;\-* #,##0.00\ &quot;F&quot;_-;_-* &quot;-&quot;??\ &quot;F&quot;_-;_-@_-"/>
    <numFmt numFmtId="275" formatCode="0.0\ \x;&quot;NM &quot;"/>
    <numFmt numFmtId="276" formatCode="0&quot;  &quot;"/>
    <numFmt numFmtId="277" formatCode="0.0%"/>
    <numFmt numFmtId="278" formatCode="_-* #,##0_d_._-;\-* #,##0_d_._-;_-* &quot;-&quot;_d_._-;_-@_-"/>
    <numFmt numFmtId="279" formatCode="_-* #,##0.00_d_._-;\-* #,##0.00_d_._-;_-* &quot;-&quot;??_d_._-;_-@_-"/>
    <numFmt numFmtId="280" formatCode="_(* #,##0.00_);_(* \(#,##0.00\);_(* &quot;-&quot;??_);_(@_)"/>
    <numFmt numFmtId="281" formatCode="#,##0.0000"/>
    <numFmt numFmtId="282" formatCode="0%_);\(0%\)"/>
    <numFmt numFmtId="283" formatCode="&quot;$&quot;#,\);\(&quot;$&quot;#,\)"/>
    <numFmt numFmtId="284" formatCode="#,##0______;;&quot;------------      &quot;"/>
    <numFmt numFmtId="285" formatCode="&quot;$&quot;#,;\(&quot;$&quot;#,\)"/>
    <numFmt numFmtId="286" formatCode="#,##0.0\ \x_);\(#,##0.0\ \x\)"/>
    <numFmt numFmtId="287" formatCode="_-&quot;€&quot;* #,##0_-;\-&quot;€&quot;* #,##0_-;_-&quot;€&quot;* &quot;-&quot;_-;_-@_-"/>
    <numFmt numFmtId="288" formatCode=";;&quot;zero&quot;;&quot;  &quot;@"/>
    <numFmt numFmtId="289" formatCode="#,##0\т"/>
    <numFmt numFmtId="290" formatCode="_-* #,##0\ _р_._-;\-* #,##0\ _р_._-;_-* &quot;-&quot;\ _р_._-;_-@_-"/>
  </numFmts>
  <fonts count="160">
    <font>
      <sz val="10"/>
      <name val="Arial Cyr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Times New Roman Cyr"/>
      <family val="0"/>
    </font>
    <font>
      <vertAlign val="superscript"/>
      <sz val="9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PragmaticaTT"/>
      <family val="0"/>
    </font>
    <font>
      <sz val="10"/>
      <name val="Helv"/>
      <family val="0"/>
    </font>
    <font>
      <sz val="10"/>
      <name val="Courier"/>
      <family val="1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"/>
      <color indexed="8"/>
      <name val="Courier New"/>
      <family val="3"/>
    </font>
    <font>
      <sz val="8"/>
      <name val="Arial"/>
      <family val="2"/>
    </font>
    <font>
      <sz val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Times New Roman Cyr"/>
      <family val="0"/>
    </font>
    <font>
      <b/>
      <sz val="10"/>
      <name val="Wide Latin"/>
      <family val="1"/>
    </font>
    <font>
      <i/>
      <sz val="10"/>
      <name val="Wide Latin"/>
      <family val="1"/>
    </font>
    <font>
      <u val="single"/>
      <sz val="10"/>
      <color indexed="12"/>
      <name val="Arial Cyr"/>
      <family val="0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sz val="18"/>
      <name val="Geneva"/>
      <family val="0"/>
    </font>
    <font>
      <b/>
      <sz val="10"/>
      <color indexed="9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</font>
    <font>
      <i/>
      <sz val="12"/>
      <name val="Arial Narrow"/>
      <family val="2"/>
    </font>
    <font>
      <sz val="12"/>
      <name val="Helv"/>
      <family val="0"/>
    </font>
    <font>
      <sz val="10"/>
      <color indexed="8"/>
      <name val="Arial"/>
      <family val="2"/>
    </font>
    <font>
      <sz val="10"/>
      <name val="NTHarmonica"/>
      <family val="0"/>
    </font>
    <font>
      <b/>
      <sz val="10"/>
      <name val="Arial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i/>
      <sz val="1"/>
      <color indexed="8"/>
      <name val="Courier"/>
      <family val="1"/>
    </font>
    <font>
      <u val="single"/>
      <sz val="10"/>
      <color indexed="36"/>
      <name val="Arial Cyr"/>
      <family val="0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sz val="10"/>
      <color indexed="12"/>
      <name val="Times New Roman"/>
      <family val="1"/>
    </font>
    <font>
      <b/>
      <i/>
      <u val="single"/>
      <sz val="10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1"/>
      <name val="Arial Narrow"/>
      <family val="2"/>
    </font>
    <font>
      <b/>
      <sz val="11"/>
      <color indexed="62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sz val="8"/>
      <color indexed="16"/>
      <name val="Arial MT"/>
      <family val="0"/>
    </font>
    <font>
      <u val="single"/>
      <sz val="10"/>
      <color indexed="12"/>
      <name val="Arial"/>
      <family val="2"/>
    </font>
    <font>
      <sz val="12"/>
      <name val="Optima"/>
      <family val="0"/>
    </font>
    <font>
      <sz val="11"/>
      <color indexed="62"/>
      <name val="Calibri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sz val="10"/>
      <name val="HelveticaLT"/>
      <family val="2"/>
    </font>
    <font>
      <b/>
      <sz val="14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b/>
      <sz val="12"/>
      <color indexed="17"/>
      <name val="Wingdings"/>
      <family val="0"/>
    </font>
    <font>
      <i/>
      <sz val="10"/>
      <name val="PragmaticaC"/>
      <family val="0"/>
    </font>
    <font>
      <sz val="11"/>
      <color indexed="19"/>
      <name val="Calibri"/>
      <family val="2"/>
    </font>
    <font>
      <sz val="14"/>
      <name val="NewtonC"/>
      <family val="0"/>
    </font>
    <font>
      <sz val="12"/>
      <name val="Arial CE"/>
      <family val="0"/>
    </font>
    <font>
      <sz val="8"/>
      <name val="Arial MT"/>
      <family val="0"/>
    </font>
    <font>
      <sz val="10"/>
      <name val="Arial CE"/>
      <family val="0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sz val="10"/>
      <name val="System"/>
      <family val="2"/>
    </font>
    <font>
      <b/>
      <sz val="11"/>
      <color indexed="63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i/>
      <sz val="12"/>
      <name val="Tms Rmn"/>
      <family val="0"/>
    </font>
    <font>
      <sz val="8"/>
      <name val="Arial Cyr"/>
      <family val="2"/>
    </font>
    <font>
      <b/>
      <sz val="10"/>
      <name val="HelveticaLT"/>
      <family val="2"/>
    </font>
    <font>
      <b/>
      <sz val="10"/>
      <color indexed="12"/>
      <name val="Arial Cyr"/>
      <family val="2"/>
    </font>
    <font>
      <sz val="9"/>
      <name val="Helvetica-Black"/>
      <family val="0"/>
    </font>
    <font>
      <sz val="7"/>
      <name val="Palatino"/>
      <family val="1"/>
    </font>
    <font>
      <b/>
      <sz val="10"/>
      <color indexed="10"/>
      <name val="Arial"/>
      <family val="2"/>
    </font>
    <font>
      <sz val="24"/>
      <color indexed="13"/>
      <name val="Helv"/>
      <family val="0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sz val="8"/>
      <name val="NTTimes/Cyrillic"/>
      <family val="0"/>
    </font>
    <font>
      <u val="single"/>
      <sz val="6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name val="Arial Cyr"/>
      <family val="0"/>
    </font>
    <font>
      <sz val="10"/>
      <name val="Times New Roman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 Cyr"/>
      <family val="2"/>
    </font>
  </fonts>
  <fills count="8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/>
      <right style="thin"/>
      <top/>
      <bottom/>
    </border>
    <border>
      <left style="thick">
        <color indexed="9"/>
      </left>
      <right style="thick">
        <color indexed="9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3238">
    <xf numFmtId="0" fontId="0" fillId="0" borderId="0">
      <alignment/>
      <protection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2" fillId="0" borderId="1" applyFill="0">
      <alignment vertical="center"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3" fillId="0" borderId="0" applyFont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28" fillId="0" borderId="0" applyFill="0" applyBorder="0" applyProtection="0">
      <alignment wrapText="1"/>
    </xf>
    <xf numFmtId="171" fontId="33" fillId="0" borderId="0" applyFont="0" applyFill="0" applyBorder="0" applyProtection="0">
      <alignment wrapText="1"/>
    </xf>
    <xf numFmtId="171" fontId="28" fillId="0" borderId="0" applyFill="0" applyBorder="0" applyProtection="0">
      <alignment wrapText="1"/>
    </xf>
    <xf numFmtId="172" fontId="33" fillId="0" borderId="0" applyFont="0" applyFill="0" applyBorder="0" applyProtection="0">
      <alignment horizontal="left" wrapText="1"/>
    </xf>
    <xf numFmtId="172" fontId="28" fillId="0" borderId="0" applyFill="0" applyBorder="0" applyProtection="0">
      <alignment horizontal="left" wrapText="1"/>
    </xf>
    <xf numFmtId="172" fontId="28" fillId="0" borderId="0" applyFill="0" applyBorder="0" applyProtection="0">
      <alignment horizontal="left" wrapText="1"/>
    </xf>
    <xf numFmtId="172" fontId="28" fillId="0" borderId="0" applyFill="0" applyBorder="0" applyProtection="0">
      <alignment horizontal="left" wrapText="1"/>
    </xf>
    <xf numFmtId="172" fontId="28" fillId="0" borderId="0" applyFill="0" applyBorder="0" applyProtection="0">
      <alignment horizontal="left" wrapText="1"/>
    </xf>
    <xf numFmtId="172" fontId="33" fillId="0" borderId="0" applyFont="0" applyFill="0" applyBorder="0" applyProtection="0">
      <alignment horizontal="left" wrapText="1"/>
    </xf>
    <xf numFmtId="172" fontId="28" fillId="0" borderId="0" applyFill="0" applyBorder="0" applyProtection="0">
      <alignment horizontal="left" wrapText="1"/>
    </xf>
    <xf numFmtId="173" fontId="33" fillId="0" borderId="0" applyFont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28" fillId="0" borderId="0" applyFill="0" applyBorder="0" applyProtection="0">
      <alignment wrapText="1"/>
    </xf>
    <xf numFmtId="173" fontId="33" fillId="0" borderId="0" applyFont="0" applyFill="0" applyBorder="0" applyProtection="0">
      <alignment wrapText="1"/>
    </xf>
    <xf numFmtId="173" fontId="28" fillId="0" borderId="0" applyFill="0" applyBorder="0" applyProtection="0">
      <alignment wrapText="1"/>
    </xf>
    <xf numFmtId="174" fontId="33" fillId="0" borderId="0" applyFont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28" fillId="0" borderId="0" applyFill="0" applyBorder="0" applyProtection="0">
      <alignment wrapText="1"/>
    </xf>
    <xf numFmtId="174" fontId="33" fillId="0" borderId="0" applyFont="0" applyFill="0" applyBorder="0" applyProtection="0">
      <alignment wrapText="1"/>
    </xf>
    <xf numFmtId="174" fontId="28" fillId="0" borderId="0" applyFill="0" applyBorder="0" applyProtection="0">
      <alignment wrapText="1"/>
    </xf>
    <xf numFmtId="175" fontId="33" fillId="0" borderId="0" applyFont="0" applyFill="0" applyBorder="0" applyProtection="0">
      <alignment wrapText="1"/>
    </xf>
    <xf numFmtId="175" fontId="28" fillId="0" borderId="0" applyFill="0" applyBorder="0" applyProtection="0">
      <alignment wrapText="1"/>
    </xf>
    <xf numFmtId="175" fontId="28" fillId="0" borderId="0" applyFill="0" applyBorder="0" applyProtection="0">
      <alignment wrapText="1"/>
    </xf>
    <xf numFmtId="175" fontId="28" fillId="0" borderId="0" applyFill="0" applyBorder="0" applyProtection="0">
      <alignment wrapText="1"/>
    </xf>
    <xf numFmtId="175" fontId="28" fillId="0" borderId="0" applyFill="0" applyBorder="0" applyProtection="0">
      <alignment wrapText="1"/>
    </xf>
    <xf numFmtId="175" fontId="33" fillId="0" borderId="0" applyFont="0" applyFill="0" applyBorder="0" applyProtection="0">
      <alignment wrapText="1"/>
    </xf>
    <xf numFmtId="175" fontId="28" fillId="0" borderId="0" applyFill="0" applyBorder="0" applyProtection="0">
      <alignment wrapText="1"/>
    </xf>
    <xf numFmtId="176" fontId="33" fillId="0" borderId="0" applyFont="0" applyFill="0" applyBorder="0" applyProtection="0">
      <alignment wrapText="1"/>
    </xf>
    <xf numFmtId="176" fontId="28" fillId="0" borderId="0" applyFill="0" applyBorder="0" applyProtection="0">
      <alignment wrapText="1"/>
    </xf>
    <xf numFmtId="176" fontId="28" fillId="0" borderId="0" applyFill="0" applyBorder="0" applyProtection="0">
      <alignment wrapText="1"/>
    </xf>
    <xf numFmtId="176" fontId="28" fillId="0" borderId="0" applyFill="0" applyBorder="0" applyProtection="0">
      <alignment wrapText="1"/>
    </xf>
    <xf numFmtId="176" fontId="28" fillId="0" borderId="0" applyFill="0" applyBorder="0" applyProtection="0">
      <alignment wrapText="1"/>
    </xf>
    <xf numFmtId="176" fontId="33" fillId="0" borderId="0" applyFont="0" applyFill="0" applyBorder="0" applyProtection="0">
      <alignment wrapText="1"/>
    </xf>
    <xf numFmtId="176" fontId="28" fillId="0" borderId="0" applyFill="0" applyBorder="0" applyProtection="0">
      <alignment wrapText="1"/>
    </xf>
    <xf numFmtId="177" fontId="0" fillId="0" borderId="0" applyFont="0" applyFill="0" applyBorder="0" applyAlignment="0" applyProtection="0"/>
    <xf numFmtId="178" fontId="28" fillId="0" borderId="0" applyFill="0" applyBorder="0" applyAlignment="0" applyProtection="0"/>
    <xf numFmtId="178" fontId="28" fillId="0" borderId="0" applyFill="0" applyBorder="0" applyAlignment="0" applyProtection="0"/>
    <xf numFmtId="178" fontId="28" fillId="0" borderId="0" applyFill="0" applyBorder="0" applyAlignment="0" applyProtection="0"/>
    <xf numFmtId="178" fontId="28" fillId="0" borderId="0" applyFill="0" applyBorder="0" applyAlignment="0" applyProtection="0"/>
    <xf numFmtId="177" fontId="0" fillId="0" borderId="0" applyFont="0" applyFill="0" applyBorder="0" applyAlignment="0" applyProtection="0"/>
    <xf numFmtId="178" fontId="28" fillId="0" borderId="0" applyFill="0" applyBorder="0" applyAlignment="0" applyProtection="0"/>
    <xf numFmtId="179" fontId="0" fillId="0" borderId="0" applyFont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28" fillId="0" borderId="0" applyFill="0" applyBorder="0" applyAlignment="0" applyProtection="0"/>
    <xf numFmtId="179" fontId="0" fillId="0" borderId="0" applyFont="0" applyFill="0" applyBorder="0" applyAlignment="0" applyProtection="0"/>
    <xf numFmtId="179" fontId="28" fillId="0" borderId="0" applyFill="0" applyBorder="0" applyAlignment="0" applyProtection="0"/>
    <xf numFmtId="180" fontId="33" fillId="0" borderId="0" applyFont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0" fontId="33" fillId="0" borderId="0" applyFont="0" applyFill="0" applyBorder="0" applyProtection="0">
      <alignment horizontal="right"/>
    </xf>
    <xf numFmtId="180" fontId="28" fillId="0" borderId="0" applyFill="0" applyBorder="0" applyProtection="0">
      <alignment horizontal="right"/>
    </xf>
    <xf numFmtId="181" fontId="33" fillId="0" borderId="0" applyFont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1" fontId="33" fillId="0" borderId="0" applyFont="0" applyFill="0" applyBorder="0" applyProtection="0">
      <alignment horizontal="right"/>
    </xf>
    <xf numFmtId="181" fontId="28" fillId="0" borderId="0" applyFill="0" applyBorder="0" applyProtection="0">
      <alignment horizontal="right"/>
    </xf>
    <xf numFmtId="182" fontId="33" fillId="0" borderId="0" applyFont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2" fontId="33" fillId="0" borderId="0" applyFont="0" applyFill="0" applyBorder="0" applyProtection="0">
      <alignment horizontal="right"/>
    </xf>
    <xf numFmtId="182" fontId="28" fillId="0" borderId="0" applyFill="0" applyBorder="0" applyProtection="0">
      <alignment horizontal="right"/>
    </xf>
    <xf numFmtId="183" fontId="33" fillId="0" borderId="0" applyFont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3" fontId="33" fillId="0" borderId="0" applyFont="0" applyFill="0" applyBorder="0" applyProtection="0">
      <alignment horizontal="right"/>
    </xf>
    <xf numFmtId="183" fontId="28" fillId="0" borderId="0" applyFill="0" applyBorder="0" applyProtection="0">
      <alignment horizontal="right"/>
    </xf>
    <xf numFmtId="184" fontId="33" fillId="0" borderId="0" applyFont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4" fontId="33" fillId="0" borderId="0" applyFont="0" applyFill="0" applyBorder="0" applyProtection="0">
      <alignment horizontal="right"/>
    </xf>
    <xf numFmtId="184" fontId="28" fillId="0" borderId="0" applyFill="0" applyBorder="0" applyProtection="0">
      <alignment horizontal="right"/>
    </xf>
    <xf numFmtId="185" fontId="33" fillId="0" borderId="0" applyFont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5" fontId="33" fillId="0" borderId="0" applyFont="0" applyFill="0" applyBorder="0" applyProtection="0">
      <alignment horizontal="right"/>
    </xf>
    <xf numFmtId="185" fontId="28" fillId="0" borderId="0" applyFill="0" applyBorder="0" applyProtection="0">
      <alignment horizontal="right"/>
    </xf>
    <xf numFmtId="186" fontId="33" fillId="0" borderId="0" applyFont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6" fontId="33" fillId="0" borderId="0" applyFont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7" fontId="33" fillId="0" borderId="0" applyFont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7" fontId="33" fillId="0" borderId="0" applyFont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8" fontId="33" fillId="0" borderId="0" applyFont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8" fontId="33" fillId="0" borderId="0" applyFont="0" applyFill="0" applyBorder="0" applyProtection="0">
      <alignment horizontal="right"/>
    </xf>
    <xf numFmtId="188" fontId="28" fillId="0" borderId="0" applyFill="0" applyBorder="0" applyProtection="0">
      <alignment horizontal="right"/>
    </xf>
    <xf numFmtId="189" fontId="33" fillId="0" borderId="0" applyFont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89" fontId="33" fillId="0" borderId="0" applyFont="0" applyFill="0" applyBorder="0" applyProtection="0">
      <alignment horizontal="right"/>
    </xf>
    <xf numFmtId="189" fontId="28" fillId="0" borderId="0" applyFill="0" applyBorder="0" applyProtection="0">
      <alignment horizontal="right"/>
    </xf>
    <xf numFmtId="190" fontId="33" fillId="0" borderId="0" applyFont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0" fontId="33" fillId="0" borderId="0" applyFont="0" applyFill="0" applyBorder="0" applyProtection="0">
      <alignment horizontal="right"/>
    </xf>
    <xf numFmtId="190" fontId="28" fillId="0" borderId="0" applyFill="0" applyBorder="0" applyProtection="0">
      <alignment horizontal="right"/>
    </xf>
    <xf numFmtId="191" fontId="33" fillId="0" borderId="0" applyFont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1" fontId="33" fillId="0" borderId="0" applyFont="0" applyFill="0" applyBorder="0" applyProtection="0">
      <alignment horizontal="right"/>
    </xf>
    <xf numFmtId="191" fontId="28" fillId="0" borderId="0" applyFill="0" applyBorder="0" applyProtection="0">
      <alignment horizontal="right"/>
    </xf>
    <xf numFmtId="192" fontId="33" fillId="0" borderId="0" applyFont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2" fontId="33" fillId="0" borderId="0" applyFont="0" applyFill="0" applyBorder="0" applyProtection="0">
      <alignment horizontal="right"/>
    </xf>
    <xf numFmtId="192" fontId="28" fillId="0" borderId="0" applyFill="0" applyBorder="0" applyProtection="0">
      <alignment horizontal="right"/>
    </xf>
    <xf numFmtId="193" fontId="33" fillId="0" borderId="0" applyFont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3" fontId="33" fillId="0" borderId="0" applyFont="0" applyFill="0" applyBorder="0" applyProtection="0">
      <alignment horizontal="right"/>
    </xf>
    <xf numFmtId="193" fontId="28" fillId="0" borderId="0" applyFill="0" applyBorder="0" applyProtection="0">
      <alignment horizontal="right"/>
    </xf>
    <xf numFmtId="194" fontId="33" fillId="0" borderId="0" applyFont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4" fontId="33" fillId="0" borderId="0" applyFont="0" applyFill="0" applyBorder="0" applyProtection="0">
      <alignment horizontal="right"/>
    </xf>
    <xf numFmtId="194" fontId="28" fillId="0" borderId="0" applyFill="0" applyBorder="0" applyProtection="0">
      <alignment horizontal="right"/>
    </xf>
    <xf numFmtId="195" fontId="33" fillId="0" borderId="0" applyFont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5" fontId="33" fillId="0" borderId="0" applyFont="0" applyFill="0" applyBorder="0" applyProtection="0">
      <alignment horizontal="right"/>
    </xf>
    <xf numFmtId="195" fontId="28" fillId="0" borderId="0" applyFill="0" applyBorder="0" applyProtection="0">
      <alignment horizontal="right"/>
    </xf>
    <xf numFmtId="196" fontId="33" fillId="0" borderId="0" applyFont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6" fontId="33" fillId="0" borderId="0" applyFont="0" applyFill="0" applyBorder="0" applyProtection="0">
      <alignment horizontal="right"/>
    </xf>
    <xf numFmtId="196" fontId="28" fillId="0" borderId="0" applyFill="0" applyBorder="0" applyProtection="0">
      <alignment horizontal="right"/>
    </xf>
    <xf numFmtId="197" fontId="33" fillId="0" borderId="0" applyFont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7" fontId="33" fillId="0" borderId="0" applyFont="0" applyFill="0" applyBorder="0" applyProtection="0">
      <alignment horizontal="right"/>
    </xf>
    <xf numFmtId="197" fontId="28" fillId="0" borderId="0" applyFill="0" applyBorder="0" applyProtection="0">
      <alignment horizontal="right"/>
    </xf>
    <xf numFmtId="198" fontId="33" fillId="0" borderId="0" applyFont="0" applyFill="0" applyBorder="0" applyProtection="0">
      <alignment horizontal="right"/>
    </xf>
    <xf numFmtId="198" fontId="28" fillId="0" borderId="0" applyFill="0" applyBorder="0" applyProtection="0">
      <alignment horizontal="right"/>
    </xf>
    <xf numFmtId="198" fontId="28" fillId="0" borderId="0" applyFill="0" applyBorder="0" applyProtection="0">
      <alignment horizontal="right"/>
    </xf>
    <xf numFmtId="198" fontId="28" fillId="0" borderId="0" applyFill="0" applyBorder="0" applyProtection="0">
      <alignment horizontal="right"/>
    </xf>
    <xf numFmtId="198" fontId="33" fillId="0" borderId="0" applyFont="0" applyFill="0" applyBorder="0" applyProtection="0">
      <alignment horizontal="right"/>
    </xf>
    <xf numFmtId="198" fontId="28" fillId="0" borderId="0" applyFill="0" applyBorder="0" applyProtection="0">
      <alignment horizontal="right"/>
    </xf>
    <xf numFmtId="199" fontId="33" fillId="0" borderId="0" applyFont="0" applyFill="0" applyBorder="0" applyProtection="0">
      <alignment horizontal="right"/>
    </xf>
    <xf numFmtId="199" fontId="28" fillId="0" borderId="0" applyFill="0" applyBorder="0" applyProtection="0">
      <alignment horizontal="right"/>
    </xf>
    <xf numFmtId="199" fontId="28" fillId="0" borderId="0" applyFill="0" applyBorder="0" applyProtection="0">
      <alignment horizontal="right"/>
    </xf>
    <xf numFmtId="199" fontId="28" fillId="0" borderId="0" applyFill="0" applyBorder="0" applyProtection="0">
      <alignment horizontal="right"/>
    </xf>
    <xf numFmtId="199" fontId="33" fillId="0" borderId="0" applyFont="0" applyFill="0" applyBorder="0" applyProtection="0">
      <alignment horizontal="right"/>
    </xf>
    <xf numFmtId="199" fontId="28" fillId="0" borderId="0" applyFill="0" applyBorder="0" applyProtection="0">
      <alignment horizontal="right"/>
    </xf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2" fontId="33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28" fillId="0" borderId="0" applyFill="0" applyBorder="0" applyAlignment="0" applyProtection="0"/>
    <xf numFmtId="203" fontId="28" fillId="0" borderId="0" applyFill="0" applyBorder="0" applyAlignment="0" applyProtection="0"/>
    <xf numFmtId="203" fontId="28" fillId="0" borderId="0" applyFill="0" applyBorder="0" applyAlignment="0" applyProtection="0"/>
    <xf numFmtId="203" fontId="0" fillId="0" borderId="0" applyFont="0" applyFill="0" applyBorder="0" applyAlignment="0" applyProtection="0"/>
    <xf numFmtId="203" fontId="28" fillId="0" borderId="0" applyFill="0" applyBorder="0" applyAlignment="0" applyProtection="0"/>
    <xf numFmtId="202" fontId="28" fillId="0" borderId="0" applyFill="0" applyBorder="0" applyAlignment="0" applyProtection="0"/>
    <xf numFmtId="202" fontId="28" fillId="0" borderId="0" applyFill="0" applyBorder="0" applyAlignment="0" applyProtection="0"/>
    <xf numFmtId="202" fontId="28" fillId="0" borderId="0" applyFill="0" applyBorder="0" applyAlignment="0" applyProtection="0"/>
    <xf numFmtId="202" fontId="33" fillId="0" borderId="0" applyFont="0" applyFill="0" applyBorder="0" applyAlignment="0" applyProtection="0"/>
    <xf numFmtId="202" fontId="28" fillId="0" borderId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204" fontId="33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28" fillId="0" borderId="0" applyFill="0" applyBorder="0" applyAlignment="0" applyProtection="0"/>
    <xf numFmtId="206" fontId="28" fillId="0" borderId="0" applyFill="0" applyBorder="0" applyAlignment="0" applyProtection="0"/>
    <xf numFmtId="206" fontId="28" fillId="0" borderId="0" applyFill="0" applyBorder="0" applyAlignment="0" applyProtection="0"/>
    <xf numFmtId="205" fontId="0" fillId="0" borderId="0" applyFont="0" applyFill="0" applyBorder="0" applyAlignment="0" applyProtection="0"/>
    <xf numFmtId="206" fontId="28" fillId="0" borderId="0" applyFill="0" applyBorder="0" applyAlignment="0" applyProtection="0"/>
    <xf numFmtId="207" fontId="28" fillId="0" borderId="0" applyFill="0" applyBorder="0" applyAlignment="0" applyProtection="0"/>
    <xf numFmtId="207" fontId="28" fillId="0" borderId="0" applyFill="0" applyBorder="0" applyAlignment="0" applyProtection="0"/>
    <xf numFmtId="207" fontId="28" fillId="0" borderId="0" applyFill="0" applyBorder="0" applyAlignment="0" applyProtection="0"/>
    <xf numFmtId="204" fontId="33" fillId="0" borderId="0" applyFont="0" applyFill="0" applyBorder="0" applyAlignment="0" applyProtection="0"/>
    <xf numFmtId="207" fontId="28" fillId="0" borderId="0" applyFill="0" applyBorder="0" applyAlignment="0" applyProtection="0"/>
    <xf numFmtId="39" fontId="33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28" fillId="0" borderId="0" applyFill="0" applyBorder="0" applyAlignment="0" applyProtection="0"/>
    <xf numFmtId="208" fontId="28" fillId="0" borderId="0" applyFill="0" applyBorder="0" applyAlignment="0" applyProtection="0"/>
    <xf numFmtId="208" fontId="28" fillId="0" borderId="0" applyFill="0" applyBorder="0" applyAlignment="0" applyProtection="0"/>
    <xf numFmtId="208" fontId="0" fillId="0" borderId="0" applyFont="0" applyFill="0" applyBorder="0" applyAlignment="0" applyProtection="0"/>
    <xf numFmtId="208" fontId="28" fillId="0" borderId="0" applyFill="0" applyBorder="0" applyAlignment="0" applyProtection="0"/>
    <xf numFmtId="209" fontId="28" fillId="0" borderId="0" applyFill="0" applyBorder="0" applyAlignment="0" applyProtection="0"/>
    <xf numFmtId="209" fontId="28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209" fontId="28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39" fontId="33" fillId="0" borderId="0" applyFont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209" fontId="28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39" fontId="28" fillId="0" borderId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 applyFont="0" applyFill="0" applyBorder="0" applyAlignment="0" applyProtection="0"/>
    <xf numFmtId="0" fontId="28" fillId="0" borderId="0" applyFill="0" applyBorder="0" applyAlignment="0" applyProtection="0"/>
    <xf numFmtId="0" fontId="28" fillId="0" borderId="0" applyFill="0" applyBorder="0" applyAlignment="0" applyProtection="0"/>
    <xf numFmtId="0" fontId="28" fillId="0" borderId="0" applyFill="0" applyBorder="0" applyAlignment="0" applyProtection="0"/>
    <xf numFmtId="0" fontId="44" fillId="0" borderId="0" applyFont="0" applyFill="0" applyBorder="0" applyAlignment="0" applyProtection="0"/>
    <xf numFmtId="0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28" fillId="0" borderId="0" applyFill="0" applyBorder="0" applyAlignment="0" applyProtection="0"/>
    <xf numFmtId="211" fontId="28" fillId="0" borderId="0" applyFill="0" applyBorder="0" applyAlignment="0" applyProtection="0"/>
    <xf numFmtId="211" fontId="28" fillId="0" borderId="0" applyFill="0" applyBorder="0" applyAlignment="0" applyProtection="0"/>
    <xf numFmtId="210" fontId="0" fillId="0" borderId="0" applyFont="0" applyFill="0" applyBorder="0" applyAlignment="0" applyProtection="0"/>
    <xf numFmtId="211" fontId="28" fillId="0" borderId="0" applyFill="0" applyBorder="0" applyAlignment="0" applyProtection="0"/>
    <xf numFmtId="210" fontId="0" fillId="0" borderId="0" applyFont="0" applyFill="0" applyBorder="0" applyAlignment="0" applyProtection="0"/>
    <xf numFmtId="211" fontId="28" fillId="0" borderId="0" applyFill="0" applyBorder="0" applyAlignment="0" applyProtection="0"/>
    <xf numFmtId="211" fontId="28" fillId="0" borderId="0" applyFill="0" applyBorder="0" applyAlignment="0" applyProtection="0"/>
    <xf numFmtId="211" fontId="28" fillId="0" borderId="0" applyFill="0" applyBorder="0" applyAlignment="0" applyProtection="0"/>
    <xf numFmtId="210" fontId="0" fillId="0" borderId="0" applyFont="0" applyFill="0" applyBorder="0" applyAlignment="0" applyProtection="0"/>
    <xf numFmtId="211" fontId="28" fillId="0" borderId="0" applyFill="0" applyBorder="0" applyAlignment="0" applyProtection="0"/>
    <xf numFmtId="201" fontId="28" fillId="0" borderId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212" fontId="0" fillId="0" borderId="0" applyFont="0" applyFill="0" applyBorder="0" applyAlignment="0" applyProtection="0"/>
    <xf numFmtId="213" fontId="28" fillId="0" borderId="0" applyFill="0" applyBorder="0" applyAlignment="0" applyProtection="0"/>
    <xf numFmtId="213" fontId="28" fillId="0" borderId="0" applyFill="0" applyBorder="0" applyAlignment="0" applyProtection="0"/>
    <xf numFmtId="213" fontId="28" fillId="0" borderId="0" applyFill="0" applyBorder="0" applyAlignment="0" applyProtection="0"/>
    <xf numFmtId="212" fontId="0" fillId="0" borderId="0" applyFont="0" applyFill="0" applyBorder="0" applyAlignment="0" applyProtection="0"/>
    <xf numFmtId="213" fontId="28" fillId="0" borderId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0" applyNumberFormat="0" applyFont="0" applyAlignment="0" applyProtection="0"/>
    <xf numFmtId="0" fontId="28" fillId="3" borderId="0" applyNumberFormat="0" applyAlignment="0" applyProtection="0"/>
    <xf numFmtId="0" fontId="28" fillId="3" borderId="0" applyNumberFormat="0" applyAlignment="0" applyProtection="0"/>
    <xf numFmtId="0" fontId="28" fillId="3" borderId="0" applyNumberFormat="0" applyAlignment="0" applyProtection="0"/>
    <xf numFmtId="0" fontId="0" fillId="2" borderId="0" applyNumberFormat="0" applyFont="0" applyAlignment="0" applyProtection="0"/>
    <xf numFmtId="0" fontId="28" fillId="3" borderId="0" applyNumberFormat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214" fontId="33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28" fillId="0" borderId="0" applyFill="0" applyBorder="0" applyAlignment="0" applyProtection="0"/>
    <xf numFmtId="216" fontId="28" fillId="0" borderId="0" applyFill="0" applyBorder="0" applyAlignment="0" applyProtection="0"/>
    <xf numFmtId="216" fontId="28" fillId="0" borderId="0" applyFill="0" applyBorder="0" applyAlignment="0" applyProtection="0"/>
    <xf numFmtId="215" fontId="0" fillId="0" borderId="0" applyFont="0" applyFill="0" applyBorder="0" applyAlignment="0" applyProtection="0"/>
    <xf numFmtId="216" fontId="28" fillId="0" borderId="0" applyFill="0" applyBorder="0" applyAlignment="0" applyProtection="0"/>
    <xf numFmtId="217" fontId="28" fillId="0" borderId="0" applyFill="0" applyBorder="0" applyAlignment="0" applyProtection="0"/>
    <xf numFmtId="217" fontId="28" fillId="0" borderId="0" applyFill="0" applyBorder="0" applyAlignment="0" applyProtection="0"/>
    <xf numFmtId="217" fontId="28" fillId="0" borderId="0" applyFill="0" applyBorder="0" applyAlignment="0" applyProtection="0"/>
    <xf numFmtId="214" fontId="33" fillId="0" borderId="0" applyFont="0" applyFill="0" applyBorder="0" applyAlignment="0" applyProtection="0"/>
    <xf numFmtId="217" fontId="28" fillId="0" borderId="0" applyFill="0" applyBorder="0" applyAlignment="0" applyProtection="0"/>
    <xf numFmtId="218" fontId="33" fillId="0" borderId="0" applyFont="0" applyFill="0" applyBorder="0" applyAlignment="0" applyProtection="0"/>
    <xf numFmtId="219" fontId="0" fillId="0" borderId="0" applyFont="0" applyFill="0" applyBorder="0" applyProtection="0">
      <alignment horizontal="right"/>
    </xf>
    <xf numFmtId="219" fontId="28" fillId="0" borderId="0" applyFill="0" applyBorder="0" applyProtection="0">
      <alignment horizontal="right"/>
    </xf>
    <xf numFmtId="219" fontId="28" fillId="0" borderId="0" applyFill="0" applyBorder="0" applyProtection="0">
      <alignment horizontal="right"/>
    </xf>
    <xf numFmtId="219" fontId="28" fillId="0" borderId="0" applyFill="0" applyBorder="0" applyProtection="0">
      <alignment horizontal="right"/>
    </xf>
    <xf numFmtId="219" fontId="0" fillId="0" borderId="0" applyFont="0" applyFill="0" applyBorder="0" applyProtection="0">
      <alignment horizontal="right"/>
    </xf>
    <xf numFmtId="219" fontId="28" fillId="0" borderId="0" applyFill="0" applyBorder="0" applyProtection="0">
      <alignment horizontal="right"/>
    </xf>
    <xf numFmtId="218" fontId="28" fillId="0" borderId="0" applyFill="0" applyBorder="0" applyAlignment="0" applyProtection="0"/>
    <xf numFmtId="218" fontId="28" fillId="0" borderId="0" applyFill="0" applyBorder="0" applyAlignment="0" applyProtection="0"/>
    <xf numFmtId="218" fontId="28" fillId="0" borderId="0" applyFill="0" applyBorder="0" applyAlignment="0" applyProtection="0"/>
    <xf numFmtId="218" fontId="33" fillId="0" borderId="0" applyFont="0" applyFill="0" applyBorder="0" applyAlignment="0" applyProtection="0"/>
    <xf numFmtId="218" fontId="28" fillId="0" borderId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220" fontId="33" fillId="0" borderId="0" applyFont="0" applyFill="0" applyBorder="0" applyAlignment="0" applyProtection="0"/>
    <xf numFmtId="221" fontId="28" fillId="0" borderId="0" applyFill="0" applyBorder="0" applyAlignment="0" applyProtection="0"/>
    <xf numFmtId="221" fontId="28" fillId="0" borderId="0" applyFill="0" applyBorder="0" applyAlignment="0" applyProtection="0"/>
    <xf numFmtId="221" fontId="28" fillId="0" borderId="0" applyFill="0" applyBorder="0" applyAlignment="0" applyProtection="0"/>
    <xf numFmtId="220" fontId="33" fillId="0" borderId="0" applyFont="0" applyFill="0" applyBorder="0" applyAlignment="0" applyProtection="0"/>
    <xf numFmtId="221" fontId="28" fillId="0" borderId="0" applyFill="0" applyBorder="0" applyAlignment="0" applyProtection="0"/>
    <xf numFmtId="222" fontId="33" fillId="0" borderId="0" applyFont="0" applyFill="0" applyBorder="0" applyAlignment="0" applyProtection="0"/>
    <xf numFmtId="222" fontId="28" fillId="0" borderId="0" applyFill="0" applyBorder="0" applyAlignment="0" applyProtection="0"/>
    <xf numFmtId="222" fontId="28" fillId="0" borderId="0" applyFill="0" applyBorder="0" applyAlignment="0" applyProtection="0"/>
    <xf numFmtId="222" fontId="28" fillId="0" borderId="0" applyFill="0" applyBorder="0" applyAlignment="0" applyProtection="0"/>
    <xf numFmtId="222" fontId="33" fillId="0" borderId="0" applyFont="0" applyFill="0" applyBorder="0" applyAlignment="0" applyProtection="0"/>
    <xf numFmtId="222" fontId="28" fillId="0" borderId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 applyFont="0" applyFill="0" applyBorder="0" applyAlignment="0" applyProtection="0"/>
    <xf numFmtId="0" fontId="28" fillId="0" borderId="0" applyFill="0" applyBorder="0" applyAlignment="0" applyProtection="0"/>
    <xf numFmtId="0" fontId="28" fillId="0" borderId="0" applyFill="0" applyBorder="0" applyAlignment="0" applyProtection="0"/>
    <xf numFmtId="0" fontId="28" fillId="0" borderId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ill="0" applyBorder="0" applyAlignment="0" applyProtection="0"/>
    <xf numFmtId="0" fontId="28" fillId="0" borderId="0" applyFill="0" applyBorder="0" applyAlignment="0" applyProtection="0"/>
    <xf numFmtId="0" fontId="28" fillId="0" borderId="0" applyFill="0" applyBorder="0" applyAlignment="0" applyProtection="0"/>
    <xf numFmtId="0" fontId="33" fillId="0" borderId="0" applyFont="0" applyFill="0" applyBorder="0" applyAlignment="0" applyProtection="0"/>
    <xf numFmtId="0" fontId="28" fillId="0" borderId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7" fillId="0" borderId="0" applyNumberFormat="0" applyFill="0" applyBorder="0" applyProtection="0">
      <alignment vertical="top"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Protection="0">
      <alignment horizontal="center"/>
    </xf>
    <xf numFmtId="0" fontId="49" fillId="0" borderId="3" applyNumberFormat="0" applyFill="0" applyProtection="0">
      <alignment horizontal="center"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1" fillId="0" borderId="0" applyNumberFormat="0" applyFill="0" applyBorder="0" applyProtection="0">
      <alignment horizontal="center"/>
    </xf>
    <xf numFmtId="0" fontId="51" fillId="0" borderId="0" applyNumberFormat="0" applyFill="0" applyBorder="0" applyProtection="0">
      <alignment horizontal="center"/>
    </xf>
    <xf numFmtId="0" fontId="50" fillId="0" borderId="0" applyNumberFormat="0" applyFill="0" applyBorder="0" applyProtection="0">
      <alignment horizontal="centerContinuous"/>
    </xf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53" fillId="0" borderId="0">
      <alignment/>
      <protection locked="0"/>
    </xf>
    <xf numFmtId="0" fontId="53" fillId="0" borderId="0">
      <alignment/>
      <protection locked="0"/>
    </xf>
    <xf numFmtId="0" fontId="33" fillId="0" borderId="0">
      <alignment/>
      <protection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4" fillId="0" borderId="0">
      <alignment/>
      <protection locked="0"/>
    </xf>
    <xf numFmtId="0" fontId="54" fillId="0" borderId="5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4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4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3" fillId="0" borderId="0">
      <alignment/>
      <protection locked="0"/>
    </xf>
    <xf numFmtId="0" fontId="53" fillId="0" borderId="0">
      <alignment/>
      <protection locked="0"/>
    </xf>
    <xf numFmtId="223" fontId="33" fillId="0" borderId="0" applyFont="0" applyBorder="0">
      <alignment horizontal="right"/>
      <protection/>
    </xf>
    <xf numFmtId="224" fontId="33" fillId="0" borderId="0" applyFont="0" applyBorder="0">
      <alignment horizontal="right"/>
      <protection/>
    </xf>
    <xf numFmtId="225" fontId="33" fillId="0" borderId="0" applyFont="0" applyBorder="0">
      <alignment horizontal="right"/>
      <protection/>
    </xf>
    <xf numFmtId="226" fontId="33" fillId="0" borderId="0" applyFont="0" applyBorder="0">
      <alignment horizontal="right"/>
      <protection/>
    </xf>
    <xf numFmtId="227" fontId="55" fillId="0" borderId="0" applyFont="0" applyBorder="0">
      <alignment horizontal="right"/>
      <protection/>
    </xf>
    <xf numFmtId="228" fontId="28" fillId="0" borderId="0" applyBorder="0">
      <alignment horizontal="right"/>
      <protection/>
    </xf>
    <xf numFmtId="229" fontId="33" fillId="0" borderId="0" applyFont="0" applyBorder="0">
      <alignment horizontal="right"/>
      <protection/>
    </xf>
    <xf numFmtId="230" fontId="55" fillId="0" borderId="0" applyFont="0" applyFill="0" applyBorder="0">
      <alignment/>
      <protection/>
    </xf>
    <xf numFmtId="231" fontId="0" fillId="0" borderId="0">
      <alignment horizontal="center"/>
      <protection/>
    </xf>
    <xf numFmtId="232" fontId="55" fillId="0" borderId="0" applyFont="0" applyBorder="0">
      <alignment horizontal="right"/>
      <protection/>
    </xf>
    <xf numFmtId="233" fontId="28" fillId="0" borderId="0" applyBorder="0">
      <alignment horizontal="right"/>
      <protection/>
    </xf>
    <xf numFmtId="234" fontId="55" fillId="0" borderId="0" applyFont="0" applyFill="0" applyBorder="0">
      <alignment/>
      <protection/>
    </xf>
    <xf numFmtId="4" fontId="56" fillId="0" borderId="6" applyBorder="0" applyProtection="0">
      <alignment horizontal="left" wrapText="1"/>
    </xf>
    <xf numFmtId="235" fontId="55" fillId="0" borderId="0" applyFont="0" applyBorder="0">
      <alignment horizontal="right"/>
      <protection/>
    </xf>
    <xf numFmtId="236" fontId="28" fillId="0" borderId="0" applyBorder="0">
      <alignment horizontal="right"/>
      <protection/>
    </xf>
    <xf numFmtId="236" fontId="28" fillId="0" borderId="0" applyBorder="0">
      <alignment horizontal="right"/>
      <protection/>
    </xf>
    <xf numFmtId="236" fontId="28" fillId="0" borderId="0" applyBorder="0">
      <alignment horizontal="right"/>
      <protection/>
    </xf>
    <xf numFmtId="223" fontId="33" fillId="0" borderId="0" applyFont="0" applyBorder="0">
      <alignment horizontal="right"/>
      <protection/>
    </xf>
    <xf numFmtId="169" fontId="33" fillId="0" borderId="0" applyFont="0" applyBorder="0">
      <alignment horizontal="right"/>
      <protection/>
    </xf>
    <xf numFmtId="169" fontId="28" fillId="0" borderId="0" applyBorder="0">
      <alignment horizontal="right"/>
      <protection/>
    </xf>
    <xf numFmtId="169" fontId="28" fillId="0" borderId="0" applyBorder="0">
      <alignment horizontal="right"/>
      <protection/>
    </xf>
    <xf numFmtId="169" fontId="28" fillId="0" borderId="0" applyBorder="0">
      <alignment horizontal="right"/>
      <protection/>
    </xf>
    <xf numFmtId="169" fontId="33" fillId="0" borderId="0" applyFont="0" applyBorder="0">
      <alignment horizontal="right"/>
      <protection/>
    </xf>
    <xf numFmtId="169" fontId="28" fillId="0" borderId="0" applyBorder="0">
      <alignment horizontal="right"/>
      <protection/>
    </xf>
    <xf numFmtId="169" fontId="33" fillId="0" borderId="0" applyFont="0" applyBorder="0">
      <alignment horizontal="right"/>
      <protection/>
    </xf>
    <xf numFmtId="169" fontId="28" fillId="0" borderId="0" applyBorder="0">
      <alignment horizontal="right"/>
      <protection/>
    </xf>
    <xf numFmtId="169" fontId="28" fillId="0" borderId="0" applyBorder="0">
      <alignment horizontal="right"/>
      <protection/>
    </xf>
    <xf numFmtId="169" fontId="28" fillId="0" borderId="0" applyBorder="0">
      <alignment horizontal="right"/>
      <protection/>
    </xf>
    <xf numFmtId="169" fontId="33" fillId="0" borderId="0" applyFont="0" applyBorder="0">
      <alignment horizontal="right"/>
      <protection/>
    </xf>
    <xf numFmtId="169" fontId="28" fillId="0" borderId="0" applyBorder="0">
      <alignment horizontal="right"/>
      <protection/>
    </xf>
    <xf numFmtId="236" fontId="28" fillId="0" borderId="0" applyBorder="0">
      <alignment horizontal="right"/>
      <protection/>
    </xf>
    <xf numFmtId="0" fontId="0" fillId="0" borderId="0" applyFont="0" applyFill="0" applyBorder="0" applyAlignment="0" applyProtection="0"/>
    <xf numFmtId="0" fontId="57" fillId="4" borderId="0">
      <alignment/>
      <protection/>
    </xf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142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42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42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142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142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142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9" borderId="0" applyNumberFormat="0" applyBorder="0" applyAlignment="0" applyProtection="0"/>
    <xf numFmtId="0" fontId="58" fillId="6" borderId="0" applyNumberFormat="0" applyBorder="0" applyAlignment="0" applyProtection="0"/>
    <xf numFmtId="0" fontId="58" fillId="2" borderId="0" applyNumberFormat="0" applyBorder="0" applyAlignment="0" applyProtection="0"/>
    <xf numFmtId="0" fontId="58" fillId="22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142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42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14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42" fillId="29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142" fillId="3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42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9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22" borderId="0" applyNumberFormat="0" applyBorder="0" applyAlignment="0" applyProtection="0"/>
    <xf numFmtId="0" fontId="59" fillId="9" borderId="0" applyNumberFormat="0" applyBorder="0" applyAlignment="0" applyProtection="0"/>
    <xf numFmtId="0" fontId="59" fillId="6" borderId="0" applyNumberFormat="0" applyBorder="0" applyAlignment="0" applyProtection="0"/>
    <xf numFmtId="0" fontId="143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143" fillId="37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43" fillId="3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43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43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43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237" fontId="60" fillId="0" borderId="7">
      <alignment/>
      <protection locked="0"/>
    </xf>
    <xf numFmtId="0" fontId="61" fillId="0" borderId="0">
      <alignment vertical="center"/>
      <protection/>
    </xf>
    <xf numFmtId="0" fontId="62" fillId="45" borderId="7">
      <alignment vertical="center"/>
      <protection/>
    </xf>
    <xf numFmtId="0" fontId="59" fillId="46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63" fillId="0" borderId="0" applyNumberFormat="0" applyFill="0" applyBorder="0" applyAlignment="0" applyProtection="0"/>
    <xf numFmtId="238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202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66" fillId="0" borderId="0">
      <alignment/>
      <protection/>
    </xf>
    <xf numFmtId="202" fontId="33" fillId="0" borderId="0" applyNumberFormat="0" applyFont="0" applyAlignment="0" applyProtection="0"/>
    <xf numFmtId="0" fontId="67" fillId="51" borderId="8">
      <alignment horizontal="center"/>
      <protection/>
    </xf>
    <xf numFmtId="240" fontId="27" fillId="0" borderId="0" applyFill="0" applyBorder="0" applyAlignment="0">
      <protection/>
    </xf>
    <xf numFmtId="237" fontId="27" fillId="0" borderId="0" applyFill="0" applyBorder="0" applyAlignment="0">
      <protection/>
    </xf>
    <xf numFmtId="241" fontId="27" fillId="0" borderId="0" applyFill="0" applyBorder="0" applyAlignment="0">
      <protection/>
    </xf>
    <xf numFmtId="202" fontId="44" fillId="0" borderId="0" applyFill="0" applyBorder="0" applyAlignment="0">
      <protection/>
    </xf>
    <xf numFmtId="242" fontId="44" fillId="0" borderId="0" applyFill="0" applyBorder="0" applyAlignment="0">
      <protection/>
    </xf>
    <xf numFmtId="240" fontId="27" fillId="0" borderId="0" applyFill="0" applyBorder="0" applyAlignment="0">
      <protection/>
    </xf>
    <xf numFmtId="243" fontId="44" fillId="0" borderId="0" applyFill="0" applyBorder="0" applyAlignment="0">
      <protection/>
    </xf>
    <xf numFmtId="237" fontId="27" fillId="0" borderId="0" applyFill="0" applyBorder="0" applyAlignment="0">
      <protection/>
    </xf>
    <xf numFmtId="0" fontId="68" fillId="52" borderId="9" applyNumberFormat="0" applyAlignment="0" applyProtection="0"/>
    <xf numFmtId="244" fontId="33" fillId="0" borderId="0" applyFont="0" applyFill="0" applyBorder="0" applyAlignment="0" applyProtection="0"/>
    <xf numFmtId="0" fontId="69" fillId="53" borderId="10" applyNumberFormat="0" applyAlignment="0" applyProtection="0"/>
    <xf numFmtId="0" fontId="70" fillId="0" borderId="11">
      <alignment horizontal="center"/>
      <protection/>
    </xf>
    <xf numFmtId="245" fontId="18" fillId="0" borderId="0" applyFont="0" applyFill="0" applyBorder="0" applyAlignment="0" applyProtection="0"/>
    <xf numFmtId="245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240" fontId="27" fillId="0" borderId="0" applyFont="0" applyFill="0" applyBorder="0" applyAlignment="0" applyProtection="0"/>
    <xf numFmtId="202" fontId="71" fillId="0" borderId="0" applyFont="0" applyFill="0" applyBorder="0" applyAlignment="0" applyProtection="0"/>
    <xf numFmtId="37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246" fontId="33" fillId="0" borderId="0" applyFont="0" applyFill="0" applyBorder="0" applyAlignment="0" applyProtection="0"/>
    <xf numFmtId="247" fontId="27" fillId="0" borderId="0" applyFont="0" applyFill="0" applyBorder="0" applyAlignment="0" applyProtection="0"/>
    <xf numFmtId="3" fontId="33" fillId="0" borderId="0" applyFont="0" applyFill="0" applyBorder="0" applyAlignment="0" applyProtection="0"/>
    <xf numFmtId="248" fontId="72" fillId="0" borderId="12" applyNumberFormat="0" applyFill="0" applyBorder="0" applyAlignment="0" applyProtection="0"/>
    <xf numFmtId="249" fontId="73" fillId="0" borderId="0">
      <alignment/>
      <protection/>
    </xf>
    <xf numFmtId="250" fontId="73" fillId="0" borderId="0">
      <alignment/>
      <protection/>
    </xf>
    <xf numFmtId="251" fontId="73" fillId="0" borderId="0">
      <alignment/>
      <protection/>
    </xf>
    <xf numFmtId="0" fontId="74" fillId="0" borderId="13">
      <alignment horizontal="left"/>
      <protection/>
    </xf>
    <xf numFmtId="0" fontId="33" fillId="0" borderId="0" applyFont="0" applyFill="0" applyBorder="0" applyAlignment="0" applyProtection="0"/>
    <xf numFmtId="237" fontId="27" fillId="0" borderId="0" applyFont="0" applyFill="0" applyBorder="0" applyAlignment="0" applyProtection="0"/>
    <xf numFmtId="243" fontId="44" fillId="0" borderId="0" applyFont="0" applyFill="0" applyBorder="0" applyAlignment="0" applyProtection="0"/>
    <xf numFmtId="252" fontId="33" fillId="0" borderId="0" applyFont="0" applyFill="0" applyBorder="0" applyAlignment="0" applyProtection="0"/>
    <xf numFmtId="0" fontId="75" fillId="0" borderId="0">
      <alignment/>
      <protection/>
    </xf>
    <xf numFmtId="0" fontId="75" fillId="0" borderId="14">
      <alignment/>
      <protection/>
    </xf>
    <xf numFmtId="253" fontId="33" fillId="0" borderId="0" applyFont="0" applyFill="0" applyBorder="0" applyAlignment="0" applyProtection="0"/>
    <xf numFmtId="14" fontId="76" fillId="0" borderId="0" applyFill="0" applyBorder="0" applyAlignment="0">
      <protection/>
    </xf>
    <xf numFmtId="14" fontId="77" fillId="0" borderId="0" applyFont="0" applyBorder="0">
      <alignment vertical="top"/>
      <protection/>
    </xf>
    <xf numFmtId="38" fontId="57" fillId="0" borderId="15">
      <alignment vertical="center"/>
      <protection/>
    </xf>
    <xf numFmtId="254" fontId="78" fillId="54" borderId="0" applyNumberFormat="0" applyBorder="0" applyAlignment="0" applyProtection="0"/>
    <xf numFmtId="0" fontId="79" fillId="0" borderId="0" applyNumberFormat="0" applyFill="0" applyBorder="0" applyAlignment="0" applyProtection="0"/>
    <xf numFmtId="255" fontId="55" fillId="0" borderId="0" applyFont="0" applyBorder="0">
      <alignment horizontal="right"/>
      <protection/>
    </xf>
    <xf numFmtId="256" fontId="55" fillId="0" borderId="0" applyFont="0" applyBorder="0">
      <alignment horizontal="right"/>
      <protection/>
    </xf>
    <xf numFmtId="257" fontId="55" fillId="0" borderId="0" applyFont="0" applyBorder="0">
      <alignment horizontal="right"/>
      <protection/>
    </xf>
    <xf numFmtId="258" fontId="28" fillId="0" borderId="0" applyBorder="0">
      <alignment horizontal="right"/>
      <protection/>
    </xf>
    <xf numFmtId="240" fontId="27" fillId="0" borderId="0" applyFill="0" applyBorder="0" applyAlignment="0">
      <protection/>
    </xf>
    <xf numFmtId="237" fontId="27" fillId="0" borderId="0" applyFill="0" applyBorder="0" applyAlignment="0">
      <protection/>
    </xf>
    <xf numFmtId="240" fontId="27" fillId="0" borderId="0" applyFill="0" applyBorder="0" applyAlignment="0">
      <protection/>
    </xf>
    <xf numFmtId="243" fontId="44" fillId="0" borderId="0" applyFill="0" applyBorder="0" applyAlignment="0">
      <protection/>
    </xf>
    <xf numFmtId="237" fontId="27" fillId="0" borderId="0" applyFill="0" applyBorder="0" applyAlignment="0">
      <protection/>
    </xf>
    <xf numFmtId="25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0" fontId="52" fillId="0" borderId="0">
      <alignment/>
      <protection locked="0"/>
    </xf>
    <xf numFmtId="0" fontId="52" fillId="0" borderId="0">
      <alignment/>
      <protection locked="0"/>
    </xf>
    <xf numFmtId="0" fontId="81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52" fillId="0" borderId="0">
      <alignment/>
      <protection locked="0"/>
    </xf>
    <xf numFmtId="0" fontId="81" fillId="0" borderId="0">
      <alignment/>
      <protection locked="0"/>
    </xf>
    <xf numFmtId="260" fontId="33" fillId="0" borderId="0" applyFont="0" applyFill="0" applyBorder="0" applyAlignment="0" applyProtection="0"/>
    <xf numFmtId="1" fontId="71" fillId="0" borderId="0" applyFont="0" applyFill="0" applyBorder="0" applyAlignment="0" applyProtection="0"/>
    <xf numFmtId="0" fontId="33" fillId="0" borderId="0">
      <alignment/>
      <protection/>
    </xf>
    <xf numFmtId="0" fontId="82" fillId="0" borderId="0" applyNumberFormat="0" applyFill="0" applyBorder="0" applyAlignment="0" applyProtection="0"/>
    <xf numFmtId="9" fontId="18" fillId="0" borderId="0" applyAlignment="0" applyProtection="0"/>
    <xf numFmtId="9" fontId="18" fillId="55" borderId="0" applyAlignment="0" applyProtection="0"/>
    <xf numFmtId="200" fontId="18" fillId="0" borderId="0" applyAlignment="0" applyProtection="0"/>
    <xf numFmtId="200" fontId="18" fillId="55" borderId="0" applyAlignment="0" applyProtection="0"/>
    <xf numFmtId="254" fontId="83" fillId="0" borderId="0" applyNumberFormat="0" applyFill="0" applyBorder="0" applyAlignment="0" applyProtection="0"/>
    <xf numFmtId="0" fontId="84" fillId="9" borderId="0" applyNumberFormat="0" applyBorder="0" applyAlignment="0" applyProtection="0"/>
    <xf numFmtId="38" fontId="55" fillId="45" borderId="0" applyNumberFormat="0" applyBorder="0" applyAlignment="0" applyProtection="0"/>
    <xf numFmtId="1" fontId="85" fillId="0" borderId="0" applyNumberFormat="0" applyAlignment="0">
      <protection/>
    </xf>
    <xf numFmtId="9" fontId="86" fillId="0" borderId="0" applyAlignment="0">
      <protection/>
    </xf>
    <xf numFmtId="9" fontId="86" fillId="55" borderId="0" applyAlignment="0">
      <protection/>
    </xf>
    <xf numFmtId="200" fontId="86" fillId="0" borderId="0" applyAlignment="0">
      <protection/>
    </xf>
    <xf numFmtId="200" fontId="86" fillId="55" borderId="0" applyAlignment="0">
      <protection/>
    </xf>
    <xf numFmtId="38" fontId="87" fillId="0" borderId="0" applyNumberFormat="0">
      <alignment/>
      <protection/>
    </xf>
    <xf numFmtId="0" fontId="88" fillId="0" borderId="16" applyNumberFormat="0" applyAlignment="0" applyProtection="0"/>
    <xf numFmtId="0" fontId="88" fillId="0" borderId="17">
      <alignment horizontal="left" vertical="center"/>
      <protection/>
    </xf>
    <xf numFmtId="14" fontId="78" fillId="9" borderId="18">
      <alignment horizontal="center" vertical="center" wrapText="1"/>
      <protection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9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88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78" fillId="0" borderId="0">
      <alignment/>
      <protection/>
    </xf>
    <xf numFmtId="0" fontId="95" fillId="0" borderId="0">
      <alignment/>
      <protection/>
    </xf>
    <xf numFmtId="0" fontId="96" fillId="56" borderId="0">
      <alignment/>
      <protection/>
    </xf>
    <xf numFmtId="0" fontId="20" fillId="57" borderId="0">
      <alignment/>
      <protection/>
    </xf>
    <xf numFmtId="0" fontId="97" fillId="0" borderId="0">
      <alignment/>
      <protection/>
    </xf>
    <xf numFmtId="261" fontId="98" fillId="0" borderId="0" applyNumberFormat="0">
      <alignment/>
      <protection/>
    </xf>
    <xf numFmtId="0" fontId="33" fillId="0" borderId="0">
      <alignment horizontal="center"/>
      <protection/>
    </xf>
    <xf numFmtId="0" fontId="99" fillId="0" borderId="0" applyNumberFormat="0" applyFill="0" applyBorder="0" applyAlignment="0" applyProtection="0"/>
    <xf numFmtId="0" fontId="0" fillId="0" borderId="0">
      <alignment/>
      <protection/>
    </xf>
    <xf numFmtId="2" fontId="100" fillId="0" borderId="0">
      <alignment/>
      <protection/>
    </xf>
    <xf numFmtId="254" fontId="33" fillId="2" borderId="1" applyNumberFormat="0" applyFont="0" applyAlignment="0">
      <protection locked="0"/>
    </xf>
    <xf numFmtId="9" fontId="86" fillId="7" borderId="1" applyAlignment="0" applyProtection="0"/>
    <xf numFmtId="10" fontId="55" fillId="7" borderId="1" applyNumberFormat="0" applyBorder="0" applyAlignment="0" applyProtection="0"/>
    <xf numFmtId="0" fontId="101" fillId="2" borderId="9" applyNumberFormat="0" applyAlignment="0" applyProtection="0"/>
    <xf numFmtId="0" fontId="82" fillId="0" borderId="0" applyNumberFormat="0" applyFill="0" applyBorder="0" applyAlignment="0" applyProtection="0"/>
    <xf numFmtId="0" fontId="102" fillId="0" borderId="0">
      <alignment vertical="center"/>
      <protection/>
    </xf>
    <xf numFmtId="3" fontId="103" fillId="2" borderId="1">
      <alignment/>
      <protection locked="0"/>
    </xf>
    <xf numFmtId="168" fontId="104" fillId="58" borderId="1">
      <alignment horizontal="left"/>
      <protection locked="0"/>
    </xf>
    <xf numFmtId="262" fontId="104" fillId="58" borderId="1">
      <alignment/>
      <protection locked="0"/>
    </xf>
    <xf numFmtId="0" fontId="104" fillId="58" borderId="1">
      <alignment horizontal="center"/>
      <protection locked="0"/>
    </xf>
    <xf numFmtId="263" fontId="33" fillId="0" borderId="20" applyFont="0" applyFill="0" applyBorder="0" applyAlignment="0" applyProtection="0"/>
    <xf numFmtId="264" fontId="33" fillId="0" borderId="0" applyFont="0" applyBorder="0">
      <alignment horizontal="right"/>
      <protection/>
    </xf>
    <xf numFmtId="0" fontId="105" fillId="58" borderId="14">
      <alignment/>
      <protection/>
    </xf>
    <xf numFmtId="0" fontId="106" fillId="45" borderId="21">
      <alignment/>
      <protection/>
    </xf>
    <xf numFmtId="248" fontId="55" fillId="0" borderId="0" applyFill="0" applyBorder="0" applyAlignment="0" applyProtection="0"/>
    <xf numFmtId="240" fontId="27" fillId="0" borderId="0" applyFill="0" applyBorder="0" applyAlignment="0">
      <protection/>
    </xf>
    <xf numFmtId="237" fontId="27" fillId="0" borderId="0" applyFill="0" applyBorder="0" applyAlignment="0">
      <protection/>
    </xf>
    <xf numFmtId="240" fontId="27" fillId="0" borderId="0" applyFill="0" applyBorder="0" applyAlignment="0">
      <protection/>
    </xf>
    <xf numFmtId="243" fontId="44" fillId="0" borderId="0" applyFill="0" applyBorder="0" applyAlignment="0">
      <protection/>
    </xf>
    <xf numFmtId="237" fontId="27" fillId="0" borderId="0" applyFill="0" applyBorder="0" applyAlignment="0">
      <protection/>
    </xf>
    <xf numFmtId="0" fontId="107" fillId="0" borderId="22" applyNumberFormat="0" applyFill="0" applyAlignment="0" applyProtection="0"/>
    <xf numFmtId="202" fontId="108" fillId="0" borderId="0" applyNumberFormat="0" applyFont="0" applyFill="0" applyBorder="0" applyAlignment="0">
      <protection hidden="1"/>
    </xf>
    <xf numFmtId="0" fontId="33" fillId="0" borderId="0">
      <alignment horizontal="center"/>
      <protection/>
    </xf>
    <xf numFmtId="43" fontId="0" fillId="0" borderId="0" applyFont="0" applyFill="0" applyBorder="0" applyAlignment="0" applyProtection="0"/>
    <xf numFmtId="265" fontId="33" fillId="0" borderId="0" applyFont="0" applyFill="0" applyBorder="0" applyAlignment="0" applyProtection="0"/>
    <xf numFmtId="266" fontId="33" fillId="0" borderId="0" applyFont="0" applyFill="0" applyBorder="0" applyAlignment="0" applyProtection="0"/>
    <xf numFmtId="267" fontId="33" fillId="0" borderId="0" applyFont="0" applyFill="0" applyBorder="0" applyAlignment="0" applyProtection="0"/>
    <xf numFmtId="268" fontId="33" fillId="0" borderId="0" applyFont="0" applyFill="0" applyBorder="0" applyAlignment="0" applyProtection="0"/>
    <xf numFmtId="269" fontId="100" fillId="0" borderId="0">
      <alignment/>
      <protection/>
    </xf>
    <xf numFmtId="270" fontId="109" fillId="0" borderId="1">
      <alignment horizontal="right"/>
      <protection locked="0"/>
    </xf>
    <xf numFmtId="271" fontId="33" fillId="0" borderId="0" applyFont="0" applyFill="0" applyBorder="0" applyAlignment="0" applyProtection="0"/>
    <xf numFmtId="272" fontId="33" fillId="0" borderId="0" applyFont="0" applyFill="0" applyBorder="0" applyAlignment="0" applyProtection="0"/>
    <xf numFmtId="273" fontId="33" fillId="0" borderId="0" applyFont="0" applyFill="0" applyBorder="0" applyAlignment="0" applyProtection="0"/>
    <xf numFmtId="274" fontId="33" fillId="0" borderId="0" applyFont="0" applyFill="0" applyBorder="0" applyAlignment="0" applyProtection="0"/>
    <xf numFmtId="238" fontId="33" fillId="0" borderId="0" applyFont="0" applyFill="0" applyBorder="0" applyAlignment="0" applyProtection="0"/>
    <xf numFmtId="239" fontId="33" fillId="0" borderId="0" applyFont="0" applyFill="0" applyBorder="0" applyAlignment="0" applyProtection="0"/>
    <xf numFmtId="275" fontId="18" fillId="0" borderId="0" applyFont="0" applyFill="0" applyBorder="0" applyProtection="0">
      <alignment/>
    </xf>
    <xf numFmtId="0" fontId="0" fillId="0" borderId="0" applyFont="0" applyFill="0" applyBorder="0" applyAlignment="0" applyProtection="0"/>
    <xf numFmtId="0" fontId="110" fillId="2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7" fillId="0" borderId="20">
      <alignment/>
      <protection/>
    </xf>
    <xf numFmtId="0" fontId="0" fillId="0" borderId="0">
      <alignment horizontal="left" wrapText="1"/>
      <protection/>
    </xf>
    <xf numFmtId="276" fontId="0" fillId="0" borderId="0">
      <alignment/>
      <protection/>
    </xf>
    <xf numFmtId="259" fontId="58" fillId="0" borderId="0">
      <alignment/>
      <protection/>
    </xf>
    <xf numFmtId="259" fontId="58" fillId="0" borderId="0">
      <alignment/>
      <protection/>
    </xf>
    <xf numFmtId="259" fontId="5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277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9" fontId="58" fillId="0" borderId="0">
      <alignment/>
      <protection/>
    </xf>
    <xf numFmtId="0" fontId="111" fillId="0" borderId="0">
      <alignment horizontal="right"/>
      <protection/>
    </xf>
    <xf numFmtId="0" fontId="33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37" fontId="33" fillId="0" borderId="0">
      <alignment/>
      <protection/>
    </xf>
    <xf numFmtId="0" fontId="33" fillId="0" borderId="0">
      <alignment/>
      <protection/>
    </xf>
    <xf numFmtId="0" fontId="43" fillId="0" borderId="0">
      <alignment/>
      <protection/>
    </xf>
    <xf numFmtId="0" fontId="94" fillId="0" borderId="0">
      <alignment/>
      <protection/>
    </xf>
    <xf numFmtId="0" fontId="112" fillId="0" borderId="0">
      <alignment/>
      <protection/>
    </xf>
    <xf numFmtId="9" fontId="113" fillId="0" borderId="0">
      <alignment/>
      <protection/>
    </xf>
    <xf numFmtId="0" fontId="43" fillId="0" borderId="0">
      <alignment/>
      <protection/>
    </xf>
    <xf numFmtId="0" fontId="114" fillId="0" borderId="0">
      <alignment/>
      <protection/>
    </xf>
    <xf numFmtId="9" fontId="113" fillId="0" borderId="0">
      <alignment/>
      <protection/>
    </xf>
    <xf numFmtId="0" fontId="33" fillId="0" borderId="0">
      <alignment/>
      <protection/>
    </xf>
    <xf numFmtId="202" fontId="115" fillId="0" borderId="23" applyNumberFormat="0" applyFill="0" applyBorder="0" applyAlignment="0" applyProtection="0"/>
    <xf numFmtId="278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80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0" fontId="33" fillId="0" borderId="0">
      <alignment/>
      <protection/>
    </xf>
    <xf numFmtId="0" fontId="116" fillId="0" borderId="0">
      <alignment/>
      <protection/>
    </xf>
    <xf numFmtId="0" fontId="117" fillId="0" borderId="0">
      <alignment horizontal="left" vertical="top"/>
      <protection locked="0"/>
    </xf>
    <xf numFmtId="0" fontId="118" fillId="52" borderId="24" applyNumberFormat="0" applyAlignment="0" applyProtection="0"/>
    <xf numFmtId="0" fontId="119" fillId="0" borderId="0">
      <alignment/>
      <protection/>
    </xf>
    <xf numFmtId="0" fontId="120" fillId="0" borderId="0">
      <alignment vertical="center"/>
      <protection/>
    </xf>
    <xf numFmtId="0" fontId="32" fillId="52" borderId="0">
      <alignment/>
      <protection/>
    </xf>
    <xf numFmtId="44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242" fontId="44" fillId="0" borderId="0" applyFont="0" applyFill="0" applyBorder="0" applyAlignment="0" applyProtection="0"/>
    <xf numFmtId="247" fontId="27" fillId="0" borderId="0" applyFont="0" applyFill="0" applyBorder="0" applyAlignment="0" applyProtection="0"/>
    <xf numFmtId="10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283" fontId="44" fillId="0" borderId="0" applyFont="0" applyFill="0" applyBorder="0" applyAlignment="0" applyProtection="0"/>
    <xf numFmtId="224" fontId="33" fillId="0" borderId="0" applyFont="0" applyBorder="0">
      <alignment horizontal="right"/>
      <protection/>
    </xf>
    <xf numFmtId="240" fontId="27" fillId="0" borderId="0" applyFill="0" applyBorder="0" applyAlignment="0">
      <protection/>
    </xf>
    <xf numFmtId="237" fontId="27" fillId="0" borderId="0" applyFill="0" applyBorder="0" applyAlignment="0">
      <protection/>
    </xf>
    <xf numFmtId="240" fontId="27" fillId="0" borderId="0" applyFill="0" applyBorder="0" applyAlignment="0">
      <protection/>
    </xf>
    <xf numFmtId="243" fontId="44" fillId="0" borderId="0" applyFill="0" applyBorder="0" applyAlignment="0">
      <protection/>
    </xf>
    <xf numFmtId="237" fontId="27" fillId="0" borderId="0" applyFill="0" applyBorder="0" applyAlignment="0">
      <protection/>
    </xf>
    <xf numFmtId="0" fontId="33" fillId="0" borderId="0">
      <alignment/>
      <protection/>
    </xf>
    <xf numFmtId="284" fontId="121" fillId="0" borderId="25" applyBorder="0">
      <alignment horizontal="right"/>
      <protection locked="0"/>
    </xf>
    <xf numFmtId="3" fontId="122" fillId="0" borderId="20" applyNumberFormat="0" applyAlignment="0">
      <protection/>
    </xf>
    <xf numFmtId="9" fontId="57" fillId="0" borderId="0" applyFont="0" applyFill="0" applyBorder="0" applyAlignment="0" applyProtection="0"/>
    <xf numFmtId="0" fontId="123" fillId="0" borderId="0">
      <alignment horizontal="left"/>
      <protection/>
    </xf>
    <xf numFmtId="0" fontId="123" fillId="0" borderId="0">
      <alignment horizontal="right"/>
      <protection/>
    </xf>
    <xf numFmtId="0" fontId="119" fillId="0" borderId="0">
      <alignment/>
      <protection/>
    </xf>
    <xf numFmtId="0" fontId="75" fillId="0" borderId="0">
      <alignment/>
      <protection/>
    </xf>
    <xf numFmtId="0" fontId="43" fillId="0" borderId="0" applyNumberFormat="0" applyFont="0" applyFill="0" applyBorder="0" applyAlignment="0" applyProtection="0"/>
    <xf numFmtId="0" fontId="33" fillId="0" borderId="0">
      <alignment/>
      <protection/>
    </xf>
    <xf numFmtId="0" fontId="76" fillId="52" borderId="0">
      <alignment horizontal="center" vertical="center"/>
      <protection/>
    </xf>
    <xf numFmtId="0" fontId="76" fillId="52" borderId="0">
      <alignment horizontal="right" vertical="center"/>
      <protection/>
    </xf>
    <xf numFmtId="0" fontId="76" fillId="52" borderId="0">
      <alignment horizontal="right" vertical="center"/>
      <protection/>
    </xf>
    <xf numFmtId="0" fontId="106" fillId="0" borderId="0">
      <alignment vertical="center"/>
      <protection/>
    </xf>
    <xf numFmtId="0" fontId="123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38" fontId="124" fillId="0" borderId="0">
      <alignment/>
      <protection/>
    </xf>
    <xf numFmtId="0" fontId="75" fillId="0" borderId="14">
      <alignment/>
      <protection/>
    </xf>
    <xf numFmtId="0" fontId="125" fillId="0" borderId="0" applyFill="0" applyBorder="0" applyProtection="0">
      <alignment horizontal="left"/>
    </xf>
    <xf numFmtId="0" fontId="126" fillId="0" borderId="26" applyFill="0" applyBorder="0" applyProtection="0">
      <alignment horizontal="left" vertical="top"/>
    </xf>
    <xf numFmtId="0" fontId="71" fillId="0" borderId="27">
      <alignment/>
      <protection/>
    </xf>
    <xf numFmtId="49" fontId="76" fillId="0" borderId="0" applyFill="0" applyBorder="0" applyAlignment="0">
      <protection/>
    </xf>
    <xf numFmtId="283" fontId="44" fillId="0" borderId="0" applyFill="0" applyBorder="0" applyAlignment="0">
      <protection/>
    </xf>
    <xf numFmtId="285" fontId="44" fillId="0" borderId="0" applyFill="0" applyBorder="0" applyAlignment="0">
      <protection/>
    </xf>
    <xf numFmtId="0" fontId="71" fillId="0" borderId="27">
      <alignment/>
      <protection/>
    </xf>
    <xf numFmtId="0" fontId="127" fillId="0" borderId="0" applyFill="0" applyBorder="0" applyProtection="0">
      <alignment horizontal="left" vertical="top"/>
    </xf>
    <xf numFmtId="286" fontId="33" fillId="0" borderId="0" applyFont="0" applyFill="0" applyBorder="0" applyAlignment="0" applyProtection="0"/>
    <xf numFmtId="248" fontId="78" fillId="0" borderId="0" applyNumberFormat="0" applyFill="0" applyBorder="0" applyProtection="0">
      <alignment vertical="top"/>
    </xf>
    <xf numFmtId="0" fontId="128" fillId="59" borderId="0">
      <alignment/>
      <protection/>
    </xf>
    <xf numFmtId="0" fontId="129" fillId="0" borderId="0" applyNumberFormat="0" applyFill="0" applyBorder="0" applyAlignment="0" applyProtection="0"/>
    <xf numFmtId="254" fontId="130" fillId="0" borderId="0" applyNumberFormat="0" applyFill="0" applyBorder="0" applyAlignment="0" applyProtection="0"/>
    <xf numFmtId="0" fontId="33" fillId="0" borderId="28" applyNumberFormat="0" applyFont="0" applyFill="0" applyAlignment="0" applyProtection="0"/>
    <xf numFmtId="0" fontId="105" fillId="0" borderId="29">
      <alignment/>
      <protection/>
    </xf>
    <xf numFmtId="0" fontId="105" fillId="0" borderId="14">
      <alignment/>
      <protection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33" fillId="0" borderId="0">
      <alignment/>
      <protection/>
    </xf>
    <xf numFmtId="0" fontId="20" fillId="0" borderId="0">
      <alignment/>
      <protection/>
    </xf>
    <xf numFmtId="287" fontId="57" fillId="0" borderId="0" applyFont="0" applyFill="0" applyBorder="0" applyAlignment="0" applyProtection="0"/>
    <xf numFmtId="278" fontId="57" fillId="0" borderId="0" applyFont="0" applyFill="0" applyBorder="0" applyAlignment="0" applyProtection="0"/>
    <xf numFmtId="0" fontId="33" fillId="0" borderId="0">
      <alignment horizontal="center" vertical="center" textRotation="180"/>
      <protection/>
    </xf>
    <xf numFmtId="0" fontId="20" fillId="0" borderId="0">
      <alignment/>
      <protection/>
    </xf>
    <xf numFmtId="0" fontId="107" fillId="0" borderId="0" applyNumberFormat="0" applyFill="0" applyBorder="0" applyAlignment="0" applyProtection="0"/>
    <xf numFmtId="0" fontId="33" fillId="60" borderId="0" applyNumberFormat="0" applyBorder="0" applyAlignment="0" applyProtection="0"/>
    <xf numFmtId="241" fontId="33" fillId="0" borderId="0" applyFont="0" applyFill="0" applyBorder="0" applyAlignment="0" applyProtection="0"/>
    <xf numFmtId="288" fontId="33" fillId="0" borderId="0" applyFont="0" applyFill="0" applyBorder="0" applyAlignment="0" applyProtection="0"/>
    <xf numFmtId="0" fontId="143" fillId="61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143" fillId="63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143" fillId="65" borderId="0" applyNumberFormat="0" applyBorder="0" applyAlignment="0" applyProtection="0"/>
    <xf numFmtId="0" fontId="59" fillId="66" borderId="0" applyNumberFormat="0" applyBorder="0" applyAlignment="0" applyProtection="0"/>
    <xf numFmtId="0" fontId="59" fillId="66" borderId="0" applyNumberFormat="0" applyBorder="0" applyAlignment="0" applyProtection="0"/>
    <xf numFmtId="0" fontId="59" fillId="66" borderId="0" applyNumberFormat="0" applyBorder="0" applyAlignment="0" applyProtection="0"/>
    <xf numFmtId="0" fontId="143" fillId="67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143" fillId="6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143" fillId="69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144" fillId="71" borderId="30" applyNumberFormat="0" applyAlignment="0" applyProtection="0"/>
    <xf numFmtId="0" fontId="101" fillId="21" borderId="9" applyNumberFormat="0" applyAlignment="0" applyProtection="0"/>
    <xf numFmtId="0" fontId="101" fillId="21" borderId="9" applyNumberFormat="0" applyAlignment="0" applyProtection="0"/>
    <xf numFmtId="0" fontId="101" fillId="21" borderId="9" applyNumberFormat="0" applyAlignment="0" applyProtection="0"/>
    <xf numFmtId="0" fontId="33" fillId="55" borderId="0" applyNumberFormat="0" applyFont="0" applyBorder="0" applyAlignment="0">
      <protection locked="0"/>
    </xf>
    <xf numFmtId="0" fontId="145" fillId="72" borderId="31" applyNumberFormat="0" applyAlignment="0" applyProtection="0"/>
    <xf numFmtId="0" fontId="118" fillId="73" borderId="24" applyNumberFormat="0" applyAlignment="0" applyProtection="0"/>
    <xf numFmtId="0" fontId="118" fillId="73" borderId="24" applyNumberFormat="0" applyAlignment="0" applyProtection="0"/>
    <xf numFmtId="0" fontId="118" fillId="73" borderId="24" applyNumberFormat="0" applyAlignment="0" applyProtection="0"/>
    <xf numFmtId="0" fontId="146" fillId="72" borderId="30" applyNumberFormat="0" applyAlignment="0" applyProtection="0"/>
    <xf numFmtId="0" fontId="131" fillId="73" borderId="9" applyNumberFormat="0" applyAlignment="0" applyProtection="0"/>
    <xf numFmtId="0" fontId="131" fillId="73" borderId="9" applyNumberFormat="0" applyAlignment="0" applyProtection="0"/>
    <xf numFmtId="0" fontId="131" fillId="73" borderId="9" applyNumberFormat="0" applyAlignment="0" applyProtection="0"/>
    <xf numFmtId="238" fontId="132" fillId="0" borderId="0" applyFont="0" applyFill="0" applyBorder="0" applyAlignment="0" applyProtection="0"/>
    <xf numFmtId="239" fontId="13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41" fontId="18" fillId="0" borderId="1" applyAlignment="0">
      <protection/>
    </xf>
    <xf numFmtId="44" fontId="142" fillId="0" borderId="0" applyFont="0" applyFill="0" applyBorder="0" applyAlignment="0" applyProtection="0"/>
    <xf numFmtId="42" fontId="142" fillId="0" borderId="0" applyFont="0" applyFill="0" applyBorder="0" applyAlignment="0" applyProtection="0"/>
    <xf numFmtId="44" fontId="33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7" fillId="0" borderId="32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34" fillId="0" borderId="33" applyNumberFormat="0" applyFill="0" applyAlignment="0" applyProtection="0"/>
    <xf numFmtId="0" fontId="148" fillId="0" borderId="34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49" fillId="0" borderId="36" applyNumberFormat="0" applyFill="0" applyAlignment="0" applyProtection="0"/>
    <xf numFmtId="0" fontId="136" fillId="0" borderId="37" applyNumberFormat="0" applyFill="0" applyAlignment="0" applyProtection="0"/>
    <xf numFmtId="0" fontId="136" fillId="0" borderId="37" applyNumberFormat="0" applyFill="0" applyAlignment="0" applyProtection="0"/>
    <xf numFmtId="0" fontId="136" fillId="0" borderId="37" applyNumberFormat="0" applyFill="0" applyAlignment="0" applyProtection="0"/>
    <xf numFmtId="0" fontId="14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200" fontId="132" fillId="0" borderId="0" applyFont="0" applyFill="0" applyBorder="0" applyAlignment="0" applyProtection="0"/>
    <xf numFmtId="280" fontId="1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0" fillId="0" borderId="38" applyNumberFormat="0" applyFill="0" applyAlignment="0" applyProtection="0"/>
    <xf numFmtId="0" fontId="137" fillId="0" borderId="39" applyNumberFormat="0" applyFill="0" applyAlignment="0" applyProtection="0"/>
    <xf numFmtId="0" fontId="137" fillId="0" borderId="39" applyNumberFormat="0" applyFill="0" applyAlignment="0" applyProtection="0"/>
    <xf numFmtId="0" fontId="137" fillId="0" borderId="39" applyNumberFormat="0" applyFill="0" applyAlignment="0" applyProtection="0"/>
    <xf numFmtId="0" fontId="132" fillId="0" borderId="0">
      <alignment/>
      <protection/>
    </xf>
    <xf numFmtId="0" fontId="33" fillId="0" borderId="0">
      <alignment/>
      <protection/>
    </xf>
    <xf numFmtId="0" fontId="151" fillId="74" borderId="40" applyNumberFormat="0" applyAlignment="0" applyProtection="0"/>
    <xf numFmtId="0" fontId="69" fillId="75" borderId="10" applyNumberFormat="0" applyAlignment="0" applyProtection="0"/>
    <xf numFmtId="0" fontId="69" fillId="75" borderId="10" applyNumberFormat="0" applyAlignment="0" applyProtection="0"/>
    <xf numFmtId="0" fontId="69" fillId="75" borderId="10" applyNumberFormat="0" applyAlignment="0" applyProtection="0"/>
    <xf numFmtId="0" fontId="1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3" fillId="76" borderId="0" applyNumberFormat="0" applyBorder="0" applyAlignment="0" applyProtection="0"/>
    <xf numFmtId="0" fontId="138" fillId="3" borderId="0" applyNumberFormat="0" applyBorder="0" applyAlignment="0" applyProtection="0"/>
    <xf numFmtId="0" fontId="138" fillId="3" borderId="0" applyNumberFormat="0" applyBorder="0" applyAlignment="0" applyProtection="0"/>
    <xf numFmtId="0" fontId="138" fillId="3" borderId="0" applyNumberFormat="0" applyBorder="0" applyAlignment="0" applyProtection="0"/>
    <xf numFmtId="0" fontId="33" fillId="0" borderId="0">
      <alignment/>
      <protection/>
    </xf>
    <xf numFmtId="0" fontId="55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5" fillId="0" borderId="0">
      <alignment horizontal="left"/>
      <protection/>
    </xf>
    <xf numFmtId="0" fontId="1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5" fillId="0" borderId="0">
      <alignment horizontal="left"/>
      <protection/>
    </xf>
    <xf numFmtId="0" fontId="58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4" fillId="77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15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2" fillId="78" borderId="41" applyNumberFormat="0" applyFont="0" applyAlignment="0" applyProtection="0"/>
    <xf numFmtId="0" fontId="0" fillId="79" borderId="42" applyNumberFormat="0" applyAlignment="0" applyProtection="0"/>
    <xf numFmtId="0" fontId="0" fillId="79" borderId="42" applyNumberFormat="0" applyAlignment="0" applyProtection="0"/>
    <xf numFmtId="0" fontId="0" fillId="79" borderId="42" applyNumberFormat="0" applyAlignment="0" applyProtection="0"/>
    <xf numFmtId="9" fontId="0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3" fillId="0" borderId="0" applyFont="0" applyFill="0" applyBorder="0">
      <alignment horizontal="right"/>
      <protection/>
    </xf>
    <xf numFmtId="0" fontId="156" fillId="0" borderId="43" applyNumberFormat="0" applyFill="0" applyAlignment="0" applyProtection="0"/>
    <xf numFmtId="0" fontId="139" fillId="0" borderId="44" applyNumberFormat="0" applyFill="0" applyAlignment="0" applyProtection="0"/>
    <xf numFmtId="0" fontId="139" fillId="0" borderId="44" applyNumberFormat="0" applyFill="0" applyAlignment="0" applyProtection="0"/>
    <xf numFmtId="0" fontId="139" fillId="0" borderId="44" applyNumberFormat="0" applyFill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justify"/>
      <protection/>
    </xf>
    <xf numFmtId="0" fontId="1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289" fontId="71" fillId="0" borderId="0">
      <alignment/>
      <protection/>
    </xf>
    <xf numFmtId="41" fontId="0" fillId="0" borderId="0" applyFont="0" applyFill="0" applyBorder="0" applyAlignment="0" applyProtection="0"/>
    <xf numFmtId="3" fontId="140" fillId="0" borderId="21" applyFont="0" applyBorder="0">
      <alignment horizontal="right"/>
      <protection locked="0"/>
    </xf>
    <xf numFmtId="43" fontId="0" fillId="0" borderId="0" applyFont="0" applyFill="0" applyBorder="0" applyAlignment="0" applyProtection="0"/>
    <xf numFmtId="290" fontId="141" fillId="0" borderId="0" applyFont="0" applyFill="0" applyBorder="0" applyAlignment="0" applyProtection="0"/>
    <xf numFmtId="43" fontId="142" fillId="0" borderId="0" applyFont="0" applyFill="0" applyBorder="0" applyAlignment="0" applyProtection="0"/>
    <xf numFmtId="41" fontId="14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28" fillId="0" borderId="0" applyFill="0" applyBorder="0" applyAlignment="0" applyProtection="0"/>
    <xf numFmtId="20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8" fillId="8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2" fontId="33" fillId="0" borderId="0" applyFont="0" applyFill="0" applyBorder="0">
      <alignment horizontal="right"/>
      <protection/>
    </xf>
    <xf numFmtId="0" fontId="52" fillId="0" borderId="0">
      <alignment/>
      <protection locked="0"/>
    </xf>
    <xf numFmtId="0" fontId="0" fillId="2" borderId="16" applyNumberFormat="0">
      <alignment horizontal="right" wrapText="1"/>
      <protection/>
    </xf>
  </cellStyleXfs>
  <cellXfs count="259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49" fontId="22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49" fontId="18" fillId="0" borderId="45" xfId="0" applyNumberFormat="1" applyFont="1" applyFill="1" applyBorder="1" applyAlignment="1">
      <alignment/>
    </xf>
    <xf numFmtId="0" fontId="18" fillId="0" borderId="4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5" fillId="0" borderId="2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textRotation="90" wrapText="1"/>
    </xf>
    <xf numFmtId="0" fontId="23" fillId="58" borderId="1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/>
    </xf>
    <xf numFmtId="49" fontId="27" fillId="0" borderId="46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/>
    </xf>
    <xf numFmtId="0" fontId="27" fillId="58" borderId="4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3" fontId="28" fillId="34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3" fontId="28" fillId="52" borderId="1" xfId="0" applyNumberFormat="1" applyFont="1" applyFill="1" applyBorder="1" applyAlignment="1">
      <alignment horizontal="center" vertical="center" wrapText="1"/>
    </xf>
    <xf numFmtId="164" fontId="28" fillId="52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165" fontId="28" fillId="52" borderId="1" xfId="0" applyNumberFormat="1" applyFont="1" applyFill="1" applyBorder="1" applyAlignment="1">
      <alignment horizontal="center" vertical="center" wrapText="1"/>
    </xf>
    <xf numFmtId="164" fontId="28" fillId="52" borderId="46" xfId="0" applyNumberFormat="1" applyFont="1" applyFill="1" applyBorder="1" applyAlignment="1">
      <alignment horizontal="center" vertical="center" wrapText="1"/>
    </xf>
    <xf numFmtId="3" fontId="28" fillId="58" borderId="1" xfId="0" applyNumberFormat="1" applyFont="1" applyFill="1" applyBorder="1" applyAlignment="1">
      <alignment horizontal="center" vertical="center" wrapText="1"/>
    </xf>
    <xf numFmtId="164" fontId="28" fillId="58" borderId="46" xfId="0" applyNumberFormat="1" applyFont="1" applyFill="1" applyBorder="1" applyAlignment="1">
      <alignment horizontal="center" vertical="center" wrapText="1"/>
    </xf>
    <xf numFmtId="164" fontId="28" fillId="52" borderId="47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4" fontId="28" fillId="34" borderId="11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3" fontId="28" fillId="52" borderId="11" xfId="0" applyNumberFormat="1" applyFont="1" applyFill="1" applyBorder="1" applyAlignment="1">
      <alignment horizontal="center" vertical="center" wrapText="1"/>
    </xf>
    <xf numFmtId="164" fontId="28" fillId="52" borderId="11" xfId="0" applyNumberFormat="1" applyFont="1" applyFill="1" applyBorder="1" applyAlignment="1">
      <alignment horizontal="center" vertical="center" wrapText="1"/>
    </xf>
    <xf numFmtId="164" fontId="28" fillId="52" borderId="21" xfId="0" applyNumberFormat="1" applyFont="1" applyFill="1" applyBorder="1" applyAlignment="1">
      <alignment horizontal="center" vertical="center" wrapText="1"/>
    </xf>
    <xf numFmtId="164" fontId="28" fillId="58" borderId="11" xfId="0" applyNumberFormat="1" applyFont="1" applyFill="1" applyBorder="1" applyAlignment="1">
      <alignment horizontal="center" vertical="center" wrapText="1"/>
    </xf>
    <xf numFmtId="164" fontId="28" fillId="52" borderId="48" xfId="0" applyNumberFormat="1" applyFont="1" applyFill="1" applyBorder="1" applyAlignment="1">
      <alignment horizontal="center" vertical="center" wrapText="1"/>
    </xf>
    <xf numFmtId="49" fontId="28" fillId="0" borderId="46" xfId="0" applyNumberFormat="1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center" vertical="center" wrapText="1"/>
    </xf>
    <xf numFmtId="3" fontId="28" fillId="34" borderId="46" xfId="0" applyNumberFormat="1" applyFont="1" applyFill="1" applyBorder="1" applyAlignment="1">
      <alignment horizontal="center" vertical="center" wrapText="1"/>
    </xf>
    <xf numFmtId="3" fontId="28" fillId="0" borderId="46" xfId="0" applyNumberFormat="1" applyFont="1" applyFill="1" applyBorder="1" applyAlignment="1">
      <alignment horizontal="center" vertical="center" wrapText="1"/>
    </xf>
    <xf numFmtId="3" fontId="28" fillId="52" borderId="46" xfId="0" applyNumberFormat="1" applyFont="1" applyFill="1" applyBorder="1" applyAlignment="1">
      <alignment horizontal="center" vertical="center" wrapText="1"/>
    </xf>
    <xf numFmtId="3" fontId="28" fillId="58" borderId="46" xfId="0" applyNumberFormat="1" applyFont="1" applyFill="1" applyBorder="1" applyAlignment="1">
      <alignment horizontal="center" vertical="center" wrapText="1"/>
    </xf>
    <xf numFmtId="164" fontId="28" fillId="58" borderId="21" xfId="0" applyNumberFormat="1" applyFont="1" applyFill="1" applyBorder="1" applyAlignment="1">
      <alignment horizontal="center" vertical="center" wrapText="1"/>
    </xf>
    <xf numFmtId="4" fontId="27" fillId="52" borderId="1" xfId="0" applyNumberFormat="1" applyFont="1" applyFill="1" applyBorder="1" applyAlignment="1">
      <alignment horizontal="justify" vertic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164" fontId="28" fillId="52" borderId="49" xfId="0" applyNumberFormat="1" applyFont="1" applyFill="1" applyBorder="1" applyAlignment="1">
      <alignment horizontal="center" vertical="center" wrapText="1"/>
    </xf>
    <xf numFmtId="3" fontId="28" fillId="34" borderId="46" xfId="0" applyNumberFormat="1" applyFont="1" applyFill="1" applyBorder="1" applyAlignment="1">
      <alignment horizontal="center" vertical="center"/>
    </xf>
    <xf numFmtId="3" fontId="28" fillId="0" borderId="46" xfId="0" applyNumberFormat="1" applyFont="1" applyFill="1" applyBorder="1" applyAlignment="1">
      <alignment horizontal="center" vertical="center"/>
    </xf>
    <xf numFmtId="3" fontId="28" fillId="52" borderId="46" xfId="0" applyNumberFormat="1" applyFont="1" applyFill="1" applyBorder="1" applyAlignment="1">
      <alignment horizontal="center" vertical="center"/>
    </xf>
    <xf numFmtId="3" fontId="28" fillId="58" borderId="46" xfId="0" applyNumberFormat="1" applyFont="1" applyFill="1" applyBorder="1" applyAlignment="1">
      <alignment horizontal="center" vertical="center"/>
    </xf>
    <xf numFmtId="165" fontId="28" fillId="52" borderId="11" xfId="0" applyNumberFormat="1" applyFont="1" applyFill="1" applyBorder="1" applyAlignment="1">
      <alignment horizontal="center" vertical="center" wrapText="1"/>
    </xf>
    <xf numFmtId="49" fontId="28" fillId="52" borderId="46" xfId="0" applyNumberFormat="1" applyFont="1" applyFill="1" applyBorder="1" applyAlignment="1">
      <alignment horizontal="center" vertical="center" wrapText="1"/>
    </xf>
    <xf numFmtId="0" fontId="28" fillId="52" borderId="46" xfId="0" applyFont="1" applyFill="1" applyBorder="1" applyAlignment="1">
      <alignment horizontal="left" vertical="center" wrapText="1"/>
    </xf>
    <xf numFmtId="0" fontId="28" fillId="52" borderId="46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justify" vertical="center" wrapText="1"/>
    </xf>
    <xf numFmtId="0" fontId="18" fillId="52" borderId="0" xfId="0" applyFont="1" applyFill="1" applyAlignment="1">
      <alignment vertical="center"/>
    </xf>
    <xf numFmtId="164" fontId="28" fillId="0" borderId="1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3" fontId="28" fillId="34" borderId="11" xfId="0" applyNumberFormat="1" applyFont="1" applyFill="1" applyBorder="1" applyAlignment="1">
      <alignment horizontal="center" vertical="center" wrapText="1"/>
    </xf>
    <xf numFmtId="3" fontId="28" fillId="0" borderId="21" xfId="0" applyNumberFormat="1" applyFont="1" applyFill="1" applyBorder="1" applyAlignment="1">
      <alignment horizontal="center" vertical="center" wrapText="1"/>
    </xf>
    <xf numFmtId="164" fontId="28" fillId="0" borderId="21" xfId="0" applyNumberFormat="1" applyFont="1" applyFill="1" applyBorder="1" applyAlignment="1">
      <alignment horizontal="center" vertical="center" wrapText="1"/>
    </xf>
    <xf numFmtId="164" fontId="28" fillId="52" borderId="26" xfId="0" applyNumberFormat="1" applyFont="1" applyFill="1" applyBorder="1" applyAlignment="1">
      <alignment horizontal="center" vertical="center" wrapText="1"/>
    </xf>
    <xf numFmtId="164" fontId="28" fillId="0" borderId="46" xfId="0" applyNumberFormat="1" applyFont="1" applyFill="1" applyBorder="1" applyAlignment="1">
      <alignment horizontal="center" vertical="center" wrapText="1"/>
    </xf>
    <xf numFmtId="3" fontId="28" fillId="34" borderId="1" xfId="0" applyNumberFormat="1" applyFont="1" applyFill="1" applyBorder="1" applyAlignment="1">
      <alignment horizontal="center" vertical="center"/>
    </xf>
    <xf numFmtId="3" fontId="28" fillId="0" borderId="46" xfId="3173" applyNumberFormat="1" applyFont="1" applyFill="1" applyBorder="1" applyAlignment="1">
      <alignment horizontal="center" vertical="center" wrapText="1"/>
      <protection/>
    </xf>
    <xf numFmtId="0" fontId="28" fillId="34" borderId="11" xfId="0" applyFont="1" applyFill="1" applyBorder="1" applyAlignment="1">
      <alignment horizontal="center" vertical="center" wrapText="1"/>
    </xf>
    <xf numFmtId="3" fontId="28" fillId="52" borderId="2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4" fontId="28" fillId="34" borderId="21" xfId="0" applyNumberFormat="1" applyFont="1" applyFill="1" applyBorder="1" applyAlignment="1">
      <alignment horizontal="center" vertical="center" wrapText="1"/>
    </xf>
    <xf numFmtId="164" fontId="28" fillId="2" borderId="21" xfId="0" applyNumberFormat="1" applyFont="1" applyFill="1" applyBorder="1" applyAlignment="1">
      <alignment horizontal="center" vertical="center" wrapText="1"/>
    </xf>
    <xf numFmtId="165" fontId="28" fillId="52" borderId="21" xfId="0" applyNumberFormat="1" applyFont="1" applyFill="1" applyBorder="1" applyAlignment="1">
      <alignment horizontal="center" vertical="center" wrapText="1"/>
    </xf>
    <xf numFmtId="164" fontId="28" fillId="52" borderId="50" xfId="0" applyNumberFormat="1" applyFont="1" applyFill="1" applyBorder="1" applyAlignment="1">
      <alignment horizontal="center" vertical="center" wrapText="1"/>
    </xf>
    <xf numFmtId="165" fontId="28" fillId="52" borderId="7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justify" vertical="center" wrapText="1"/>
    </xf>
    <xf numFmtId="0" fontId="28" fillId="0" borderId="46" xfId="0" applyFont="1" applyFill="1" applyBorder="1" applyAlignment="1">
      <alignment horizontal="left" vertical="center"/>
    </xf>
    <xf numFmtId="0" fontId="28" fillId="0" borderId="51" xfId="0" applyFont="1" applyFill="1" applyBorder="1" applyAlignment="1">
      <alignment horizontal="center" vertical="center" wrapText="1"/>
    </xf>
    <xf numFmtId="164" fontId="28" fillId="58" borderId="1" xfId="0" applyNumberFormat="1" applyFont="1" applyFill="1" applyBorder="1" applyAlignment="1">
      <alignment horizontal="center" vertical="center" wrapText="1"/>
    </xf>
    <xf numFmtId="164" fontId="28" fillId="52" borderId="52" xfId="0" applyNumberFormat="1" applyFont="1" applyFill="1" applyBorder="1" applyAlignment="1">
      <alignment horizontal="center" vertical="center" wrapText="1"/>
    </xf>
    <xf numFmtId="4" fontId="27" fillId="52" borderId="46" xfId="0" applyNumberFormat="1" applyFont="1" applyFill="1" applyBorder="1" applyAlignment="1">
      <alignment horizontal="justify"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1" xfId="3174" applyFont="1" applyFill="1" applyBorder="1" applyAlignment="1">
      <alignment horizontal="left" vertical="center"/>
      <protection/>
    </xf>
    <xf numFmtId="0" fontId="28" fillId="52" borderId="1" xfId="3174" applyFont="1" applyFill="1" applyBorder="1" applyAlignment="1">
      <alignment horizontal="left" vertical="center"/>
      <protection/>
    </xf>
    <xf numFmtId="0" fontId="28" fillId="52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justify" vertical="center" wrapText="1"/>
    </xf>
    <xf numFmtId="3" fontId="30" fillId="52" borderId="1" xfId="3171" applyNumberFormat="1" applyFont="1" applyFill="1" applyBorder="1" applyAlignment="1">
      <alignment horizontal="left" vertical="center" wrapText="1"/>
      <protection/>
    </xf>
    <xf numFmtId="164" fontId="28" fillId="52" borderId="46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justify" vertical="center" wrapText="1"/>
    </xf>
    <xf numFmtId="3" fontId="27" fillId="0" borderId="21" xfId="0" applyNumberFormat="1" applyFont="1" applyFill="1" applyBorder="1" applyAlignment="1">
      <alignment horizontal="justify" vertical="center" wrapText="1"/>
    </xf>
    <xf numFmtId="164" fontId="28" fillId="34" borderId="46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2" fontId="28" fillId="0" borderId="46" xfId="0" applyNumberFormat="1" applyFont="1" applyFill="1" applyBorder="1" applyAlignment="1">
      <alignment horizontal="left" vertical="center" wrapText="1"/>
    </xf>
    <xf numFmtId="2" fontId="28" fillId="0" borderId="46" xfId="0" applyNumberFormat="1" applyFont="1" applyFill="1" applyBorder="1" applyAlignment="1">
      <alignment horizontal="center" vertical="center" wrapText="1"/>
    </xf>
    <xf numFmtId="4" fontId="27" fillId="0" borderId="46" xfId="0" applyNumberFormat="1" applyFont="1" applyFill="1" applyBorder="1" applyAlignment="1">
      <alignment horizontal="justify" vertical="center" wrapText="1"/>
    </xf>
    <xf numFmtId="2" fontId="18" fillId="0" borderId="0" xfId="0" applyNumberFormat="1" applyFont="1" applyFill="1" applyAlignment="1">
      <alignment vertical="center"/>
    </xf>
    <xf numFmtId="2" fontId="28" fillId="0" borderId="1" xfId="0" applyNumberFormat="1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left" vertical="center"/>
    </xf>
    <xf numFmtId="165" fontId="28" fillId="0" borderId="11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justify" vertical="center" wrapText="1"/>
    </xf>
    <xf numFmtId="2" fontId="28" fillId="52" borderId="1" xfId="0" applyNumberFormat="1" applyFont="1" applyFill="1" applyBorder="1" applyAlignment="1">
      <alignment horizontal="left" vertical="center"/>
    </xf>
    <xf numFmtId="2" fontId="28" fillId="0" borderId="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justify" vertical="top" wrapText="1"/>
    </xf>
    <xf numFmtId="0" fontId="28" fillId="0" borderId="1" xfId="3174" applyFont="1" applyFill="1" applyBorder="1" applyAlignment="1">
      <alignment horizontal="left" vertical="center" wrapText="1"/>
      <protection/>
    </xf>
    <xf numFmtId="3" fontId="28" fillId="0" borderId="46" xfId="3220" applyNumberFormat="1" applyFont="1" applyFill="1" applyBorder="1" applyAlignment="1">
      <alignment horizontal="center" vertical="center" wrapText="1"/>
    </xf>
    <xf numFmtId="164" fontId="28" fillId="52" borderId="1" xfId="3170" applyNumberFormat="1" applyFont="1" applyFill="1" applyBorder="1" applyAlignment="1">
      <alignment vertical="center" wrapText="1"/>
      <protection/>
    </xf>
    <xf numFmtId="165" fontId="28" fillId="52" borderId="46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3" fontId="28" fillId="52" borderId="1" xfId="0" applyNumberFormat="1" applyFont="1" applyFill="1" applyBorder="1" applyAlignment="1">
      <alignment horizontal="center" vertical="center"/>
    </xf>
    <xf numFmtId="3" fontId="28" fillId="58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4" fillId="0" borderId="1" xfId="0" applyFont="1" applyFill="1" applyBorder="1" applyAlignment="1">
      <alignment horizontal="justify" vertical="center" wrapText="1"/>
    </xf>
    <xf numFmtId="0" fontId="32" fillId="0" borderId="1" xfId="0" applyFont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32" fillId="34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52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166" fontId="32" fillId="34" borderId="1" xfId="0" applyNumberFormat="1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>
      <alignment horizontal="center" vertical="center" wrapText="1"/>
    </xf>
    <xf numFmtId="166" fontId="32" fillId="52" borderId="1" xfId="0" applyNumberFormat="1" applyFont="1" applyFill="1" applyBorder="1" applyAlignment="1">
      <alignment horizontal="center" vertical="center" wrapText="1"/>
    </xf>
    <xf numFmtId="166" fontId="28" fillId="52" borderId="1" xfId="0" applyNumberFormat="1" applyFont="1" applyFill="1" applyBorder="1" applyAlignment="1">
      <alignment horizontal="center" vertical="center" wrapText="1"/>
    </xf>
    <xf numFmtId="167" fontId="28" fillId="52" borderId="1" xfId="0" applyNumberFormat="1" applyFont="1" applyFill="1" applyBorder="1" applyAlignment="1">
      <alignment horizontal="center" vertical="center" wrapText="1"/>
    </xf>
    <xf numFmtId="167" fontId="28" fillId="52" borderId="46" xfId="0" applyNumberFormat="1" applyFont="1" applyFill="1" applyBorder="1" applyAlignment="1">
      <alignment horizontal="center" vertical="center" wrapText="1"/>
    </xf>
    <xf numFmtId="167" fontId="28" fillId="58" borderId="46" xfId="0" applyNumberFormat="1" applyFont="1" applyFill="1" applyBorder="1" applyAlignment="1">
      <alignment horizontal="center" vertical="center" wrapText="1"/>
    </xf>
    <xf numFmtId="166" fontId="28" fillId="34" borderId="1" xfId="0" applyNumberFormat="1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167" fontId="28" fillId="58" borderId="2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67" fontId="28" fillId="52" borderId="2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168" fontId="28" fillId="34" borderId="1" xfId="0" applyNumberFormat="1" applyFont="1" applyFill="1" applyBorder="1" applyAlignment="1">
      <alignment horizontal="center" vertical="center" wrapText="1"/>
    </xf>
    <xf numFmtId="169" fontId="28" fillId="0" borderId="1" xfId="0" applyNumberFormat="1" applyFont="1" applyFill="1" applyBorder="1" applyAlignment="1">
      <alignment horizontal="center" vertical="center"/>
    </xf>
    <xf numFmtId="2" fontId="28" fillId="52" borderId="1" xfId="0" applyNumberFormat="1" applyFont="1" applyFill="1" applyBorder="1" applyAlignment="1">
      <alignment horizontal="center" vertical="center"/>
    </xf>
    <xf numFmtId="2" fontId="28" fillId="52" borderId="1" xfId="0" applyNumberFormat="1" applyFont="1" applyFill="1" applyBorder="1" applyAlignment="1">
      <alignment horizontal="center" vertical="center" wrapText="1"/>
    </xf>
    <xf numFmtId="170" fontId="28" fillId="52" borderId="46" xfId="0" applyNumberFormat="1" applyFont="1" applyFill="1" applyBorder="1" applyAlignment="1">
      <alignment horizontal="center" vertical="center" wrapText="1"/>
    </xf>
    <xf numFmtId="170" fontId="28" fillId="58" borderId="1" xfId="0" applyNumberFormat="1" applyFont="1" applyFill="1" applyBorder="1" applyAlignment="1">
      <alignment horizontal="center" vertical="center" wrapText="1"/>
    </xf>
    <xf numFmtId="170" fontId="28" fillId="52" borderId="1" xfId="0" applyNumberFormat="1" applyFont="1" applyFill="1" applyBorder="1" applyAlignment="1">
      <alignment horizontal="center" vertical="center" wrapText="1"/>
    </xf>
    <xf numFmtId="169" fontId="22" fillId="0" borderId="1" xfId="0" applyNumberFormat="1" applyFont="1" applyFill="1" applyBorder="1" applyAlignment="1">
      <alignment horizontal="center" vertical="center" wrapText="1"/>
    </xf>
    <xf numFmtId="4" fontId="28" fillId="34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4" fontId="28" fillId="52" borderId="1" xfId="0" applyNumberFormat="1" applyFont="1" applyFill="1" applyBorder="1" applyAlignment="1">
      <alignment horizontal="center" vertical="center" wrapText="1"/>
    </xf>
    <xf numFmtId="4" fontId="28" fillId="58" borderId="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4" fontId="28" fillId="34" borderId="11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" fontId="28" fillId="52" borderId="11" xfId="0" applyNumberFormat="1" applyFont="1" applyFill="1" applyBorder="1" applyAlignment="1">
      <alignment horizontal="center" vertical="center"/>
    </xf>
    <xf numFmtId="164" fontId="28" fillId="0" borderId="11" xfId="0" applyNumberFormat="1" applyFont="1" applyFill="1" applyBorder="1" applyAlignment="1">
      <alignment horizontal="center" vertical="center"/>
    </xf>
    <xf numFmtId="164" fontId="28" fillId="58" borderId="21" xfId="0" applyNumberFormat="1" applyFont="1" applyFill="1" applyBorder="1" applyAlignment="1">
      <alignment horizontal="center" vertical="center"/>
    </xf>
    <xf numFmtId="164" fontId="28" fillId="52" borderId="11" xfId="0" applyNumberFormat="1" applyFont="1" applyFill="1" applyBorder="1" applyAlignment="1">
      <alignment horizontal="center" vertical="center"/>
    </xf>
    <xf numFmtId="164" fontId="28" fillId="52" borderId="50" xfId="0" applyNumberFormat="1" applyFont="1" applyFill="1" applyBorder="1" applyAlignment="1">
      <alignment horizontal="center" vertical="center"/>
    </xf>
    <xf numFmtId="164" fontId="28" fillId="52" borderId="0" xfId="0" applyNumberFormat="1" applyFont="1" applyFill="1" applyBorder="1" applyAlignment="1">
      <alignment horizontal="center" vertical="center" wrapText="1"/>
    </xf>
    <xf numFmtId="3" fontId="28" fillId="52" borderId="52" xfId="0" applyNumberFormat="1" applyFont="1" applyFill="1" applyBorder="1" applyAlignment="1">
      <alignment horizontal="center" vertical="center" wrapText="1"/>
    </xf>
    <xf numFmtId="164" fontId="28" fillId="52" borderId="2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justify" vertical="top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vertical="center" wrapText="1"/>
    </xf>
    <xf numFmtId="3" fontId="28" fillId="0" borderId="52" xfId="0" applyNumberFormat="1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3" fontId="28" fillId="52" borderId="5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justify" vertical="top" wrapText="1"/>
    </xf>
    <xf numFmtId="0" fontId="35" fillId="0" borderId="11" xfId="0" applyFont="1" applyFill="1" applyBorder="1" applyAlignment="1">
      <alignment vertical="center" wrapText="1"/>
    </xf>
    <xf numFmtId="3" fontId="28" fillId="34" borderId="11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3" fontId="28" fillId="52" borderId="11" xfId="0" applyNumberFormat="1" applyFont="1" applyFill="1" applyBorder="1" applyAlignment="1">
      <alignment horizontal="center" vertical="center"/>
    </xf>
    <xf numFmtId="164" fontId="28" fillId="0" borderId="21" xfId="0" applyNumberFormat="1" applyFont="1" applyFill="1" applyBorder="1" applyAlignment="1">
      <alignment horizontal="center" vertical="center"/>
    </xf>
    <xf numFmtId="3" fontId="28" fillId="0" borderId="5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32" fillId="0" borderId="46" xfId="0" applyNumberFormat="1" applyFont="1" applyFill="1" applyBorder="1" applyAlignment="1">
      <alignment horizontal="center" vertical="center" wrapText="1"/>
    </xf>
    <xf numFmtId="3" fontId="28" fillId="0" borderId="52" xfId="0" applyNumberFormat="1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justify" vertical="top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27" fillId="52" borderId="1" xfId="0" applyNumberFormat="1" applyFont="1" applyFill="1" applyBorder="1" applyAlignment="1">
      <alignment horizontal="justify" vertical="center" wrapText="1"/>
    </xf>
    <xf numFmtId="0" fontId="32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164" fontId="28" fillId="58" borderId="11" xfId="0" applyNumberFormat="1" applyFont="1" applyFill="1" applyBorder="1" applyAlignment="1">
      <alignment horizontal="center" vertical="center"/>
    </xf>
    <xf numFmtId="3" fontId="28" fillId="52" borderId="50" xfId="0" applyNumberFormat="1" applyFont="1" applyFill="1" applyBorder="1" applyAlignment="1">
      <alignment horizontal="center" vertical="center"/>
    </xf>
    <xf numFmtId="3" fontId="28" fillId="52" borderId="0" xfId="0" applyNumberFormat="1" applyFont="1" applyFill="1" applyBorder="1" applyAlignment="1">
      <alignment horizontal="center" vertical="center"/>
    </xf>
    <xf numFmtId="49" fontId="32" fillId="0" borderId="46" xfId="0" applyNumberFormat="1" applyFont="1" applyBorder="1" applyAlignment="1">
      <alignment horizontal="center" vertical="center" wrapText="1"/>
    </xf>
    <xf numFmtId="0" fontId="32" fillId="0" borderId="46" xfId="0" applyFont="1" applyBorder="1" applyAlignment="1">
      <alignment vertical="center" wrapText="1"/>
    </xf>
    <xf numFmtId="0" fontId="32" fillId="0" borderId="46" xfId="0" applyFont="1" applyBorder="1" applyAlignment="1">
      <alignment horizontal="center" vertical="center" wrapText="1"/>
    </xf>
    <xf numFmtId="3" fontId="28" fillId="52" borderId="7" xfId="0" applyNumberFormat="1" applyFont="1" applyFill="1" applyBorder="1" applyAlignment="1">
      <alignment horizontal="center" vertical="center"/>
    </xf>
    <xf numFmtId="0" fontId="32" fillId="52" borderId="11" xfId="0" applyFont="1" applyFill="1" applyBorder="1" applyAlignment="1">
      <alignment horizontal="center" vertical="center" wrapText="1"/>
    </xf>
    <xf numFmtId="0" fontId="32" fillId="52" borderId="11" xfId="0" applyFont="1" applyFill="1" applyBorder="1" applyAlignment="1">
      <alignment vertical="center" wrapText="1"/>
    </xf>
    <xf numFmtId="0" fontId="28" fillId="52" borderId="11" xfId="0" applyFont="1" applyFill="1" applyBorder="1" applyAlignment="1">
      <alignment horizontal="center" vertical="center" wrapText="1"/>
    </xf>
    <xf numFmtId="0" fontId="27" fillId="52" borderId="1" xfId="0" applyFont="1" applyFill="1" applyBorder="1" applyAlignment="1">
      <alignment horizontal="justify" vertical="center" wrapText="1"/>
    </xf>
    <xf numFmtId="164" fontId="28" fillId="0" borderId="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164" fontId="28" fillId="0" borderId="0" xfId="0" applyNumberFormat="1" applyFont="1" applyFill="1" applyBorder="1" applyAlignment="1">
      <alignment horizontal="center" vertical="center" wrapText="1"/>
    </xf>
    <xf numFmtId="3" fontId="28" fillId="0" borderId="5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11" xfId="0" applyFont="1" applyBorder="1" applyAlignment="1">
      <alignment horizontal="justify" vertical="center" wrapText="1"/>
    </xf>
    <xf numFmtId="0" fontId="28" fillId="0" borderId="46" xfId="3172" applyFont="1" applyBorder="1" applyAlignment="1">
      <alignment vertical="center"/>
      <protection/>
    </xf>
    <xf numFmtId="0" fontId="0" fillId="0" borderId="46" xfId="0" applyBorder="1" applyAlignment="1">
      <alignment/>
    </xf>
    <xf numFmtId="0" fontId="27" fillId="52" borderId="46" xfId="0" applyFont="1" applyFill="1" applyBorder="1" applyAlignment="1">
      <alignment horizontal="justify" vertical="center" wrapText="1"/>
    </xf>
    <xf numFmtId="4" fontId="18" fillId="0" borderId="0" xfId="0" applyNumberFormat="1" applyFont="1" applyFill="1" applyAlignment="1">
      <alignment vertical="center"/>
    </xf>
    <xf numFmtId="0" fontId="28" fillId="0" borderId="1" xfId="3172" applyFont="1" applyBorder="1" applyAlignment="1">
      <alignment vertical="center"/>
      <protection/>
    </xf>
    <xf numFmtId="4" fontId="28" fillId="81" borderId="0" xfId="0" applyNumberFormat="1" applyFont="1" applyFill="1" applyAlignment="1">
      <alignment vertical="center"/>
    </xf>
    <xf numFmtId="4" fontId="18" fillId="81" borderId="0" xfId="0" applyNumberFormat="1" applyFont="1" applyFill="1" applyAlignment="1">
      <alignment vertical="center"/>
    </xf>
    <xf numFmtId="49" fontId="37" fillId="58" borderId="46" xfId="0" applyNumberFormat="1" applyFont="1" applyFill="1" applyBorder="1" applyAlignment="1">
      <alignment horizontal="center" vertical="center" wrapText="1"/>
    </xf>
    <xf numFmtId="0" fontId="25" fillId="58" borderId="1" xfId="3172" applyFont="1" applyFill="1" applyBorder="1" applyAlignment="1">
      <alignment vertical="center"/>
      <protection/>
    </xf>
    <xf numFmtId="0" fontId="25" fillId="58" borderId="1" xfId="0" applyFont="1" applyFill="1" applyBorder="1" applyAlignment="1">
      <alignment horizontal="center" vertical="center" wrapText="1"/>
    </xf>
    <xf numFmtId="3" fontId="25" fillId="34" borderId="46" xfId="0" applyNumberFormat="1" applyFont="1" applyFill="1" applyBorder="1" applyAlignment="1">
      <alignment horizontal="center" vertical="center" wrapText="1"/>
    </xf>
    <xf numFmtId="3" fontId="25" fillId="58" borderId="46" xfId="0" applyNumberFormat="1" applyFont="1" applyFill="1" applyBorder="1" applyAlignment="1">
      <alignment horizontal="center" vertical="center" wrapText="1"/>
    </xf>
    <xf numFmtId="3" fontId="25" fillId="58" borderId="1" xfId="0" applyNumberFormat="1" applyFont="1" applyFill="1" applyBorder="1" applyAlignment="1">
      <alignment horizontal="center" vertical="center" wrapText="1"/>
    </xf>
    <xf numFmtId="3" fontId="25" fillId="52" borderId="1" xfId="0" applyNumberFormat="1" applyFont="1" applyFill="1" applyBorder="1" applyAlignment="1">
      <alignment horizontal="center" vertical="center" wrapText="1"/>
    </xf>
    <xf numFmtId="3" fontId="28" fillId="82" borderId="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4" fontId="38" fillId="0" borderId="0" xfId="0" applyNumberFormat="1" applyFont="1" applyFill="1" applyAlignment="1">
      <alignment vertical="center"/>
    </xf>
    <xf numFmtId="3" fontId="27" fillId="0" borderId="1" xfId="0" applyNumberFormat="1" applyFont="1" applyFill="1" applyBorder="1" applyAlignment="1">
      <alignment horizontal="justify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164" fontId="28" fillId="0" borderId="0" xfId="0" applyNumberFormat="1" applyFont="1" applyFill="1" applyAlignment="1">
      <alignment horizontal="center" vertical="center"/>
    </xf>
  </cellXfs>
  <cellStyles count="3224">
    <cellStyle name="Normal" xfId="0"/>
    <cellStyle name="%" xfId="15"/>
    <cellStyle name="%??O%??P%??Q%??R%??S%??T%??U%??V%??W%??X%??Y%??Z%??[%??\%??]%??^%??_%??`%??a%?" xfId="16"/>
    <cellStyle name="?_x001D_?-" xfId="17"/>
    <cellStyle name="?_x001D_?-&amp;ђyќ&amp;‰y_x000B__x0008_c_x000C_A&#13;_x0007__x0001_" xfId="18"/>
    <cellStyle name="?_x001D_?-&amp;ђyќ&amp;‰y_x000B__x0008_c_x000C_A&#13;_x0007__x0001__x0001_" xfId="19"/>
    <cellStyle name="?_x001D_?-&amp;ђyќ&amp;‰y_x000B__x0008_c_x000C_A&#13;_x000F__x0001_" xfId="20"/>
    <cellStyle name="?_x001D_?-&amp;ђyќ&amp;‰y_x000B__x0008_c_x000C_A&#13;_x000F__x0001__x0001_" xfId="21"/>
    <cellStyle name="?_x001D_?-&amp;ђyќ&amp;‰y_x000B__x0008_c_x000C_A&#13;_x0007__x0001__x0001_?_x0002_yyyyyyyyyyyyyyy_x0001_(_x0002_Z_x000E_Ђ???~ yyyy????_x0007_???????????????I!E??????????           ?????           ?????????&#13;ru,,C:\WINDOWS\COMMAND\keybrd3.sys&#13;OWS\COMMAND\ega3.cpi)&#13;????????????????????????????????????????????????????????????" xfId="22"/>
    <cellStyle name="?_x001D_?-&amp;ђyќ&amp;‰y_x000B__x0008_c_x000C_A&#13;_x000F__x0001__x0001_?_x0002_yyyyyyyyyyyyyyy_x0001_(_x0002_Z_x000E_Ђ???~ yyyy????_x0007_???????????????I!E??????????           ?????           ?????????&#13;ru,,C:\WINDOWS\COMMAND\keybrd3.sys&#13;OWS\COMMAND\ega3.cpi)&#13;????????????????????????????????????????????????????????????" xfId="23"/>
    <cellStyle name="?_x001D_?-&amp;ђyќ&amp;‰y_x000B__x0008_c_x000C_A&#13;_x0007__x0001__x0001__ЦАЭК_ТС_ФМ_100$_до_2030_-_02.10.10" xfId="24"/>
    <cellStyle name="?_x001D_?-&amp;ђyќ&amp;‰y_x000B__x0008_c_x000C_A&#13;_x000F__x0001__x0001__ЦАЭК_ТС_ФМ_100$_до_2030_-_02.10.10" xfId="25"/>
    <cellStyle name="????????" xfId="26"/>
    <cellStyle name="???????_????25,08,97?" xfId="27"/>
    <cellStyle name="?_x001D_?-_6" xfId="28"/>
    <cellStyle name="?…‹?ђO‚e [0.00]_laroux" xfId="29"/>
    <cellStyle name="?…‹?ђO‚e_laroux" xfId="30"/>
    <cellStyle name="_ heading$" xfId="31"/>
    <cellStyle name="_ heading$_DCF" xfId="32"/>
    <cellStyle name="_ heading$_DCF 3 предприятия" xfId="33"/>
    <cellStyle name="_ heading$_DCF 3 с увел  объемами 14 12 07 " xfId="34"/>
    <cellStyle name="_ heading$_DCF 3 с увел. объемами 14.12.07.с корр. окончат." xfId="35"/>
    <cellStyle name="_ heading$_DCF_Pavlodar_9" xfId="36"/>
    <cellStyle name="_ heading$_информация по затратам и тарифам на  произ теплоэ" xfId="37"/>
    <cellStyle name="_ heading%" xfId="38"/>
    <cellStyle name="_ heading%_DCF" xfId="39"/>
    <cellStyle name="_ heading%_DCF 3 предприятия" xfId="40"/>
    <cellStyle name="_ heading%_DCF 3 с увел  объемами 14 12 07 " xfId="41"/>
    <cellStyle name="_ heading%_DCF 3 с увел. объемами 14.12.07.с корр. окончат." xfId="42"/>
    <cellStyle name="_ heading%_DCF_Pavlodar_9" xfId="43"/>
    <cellStyle name="_ heading%_информация по затратам и тарифам на  произ теплоэ" xfId="44"/>
    <cellStyle name="_ heading£" xfId="45"/>
    <cellStyle name="_ heading£_DCF" xfId="46"/>
    <cellStyle name="_ heading£_DCF 3 предприятия" xfId="47"/>
    <cellStyle name="_ heading£_DCF 3 с увел  объемами 14 12 07 " xfId="48"/>
    <cellStyle name="_ heading£_DCF 3 с увел. объемами 14.12.07.с корр. окончат." xfId="49"/>
    <cellStyle name="_ heading£_DCF_Pavlodar_9" xfId="50"/>
    <cellStyle name="_ heading£_информация по затратам и тарифам на  произ теплоэ" xfId="51"/>
    <cellStyle name="_ heading¥" xfId="52"/>
    <cellStyle name="_ heading¥_DCF" xfId="53"/>
    <cellStyle name="_ heading¥_DCF 3 предприятия" xfId="54"/>
    <cellStyle name="_ heading¥_DCF 3 с увел  объемами 14 12 07 " xfId="55"/>
    <cellStyle name="_ heading¥_DCF 3 с увел. объемами 14.12.07.с корр. окончат." xfId="56"/>
    <cellStyle name="_ heading¥_DCF_Pavlodar_9" xfId="57"/>
    <cellStyle name="_ heading¥_информация по затратам и тарифам на  произ теплоэ" xfId="58"/>
    <cellStyle name="_ heading€" xfId="59"/>
    <cellStyle name="_ heading€_DCF" xfId="60"/>
    <cellStyle name="_ heading€_DCF 3 предприятия" xfId="61"/>
    <cellStyle name="_ heading€_DCF 3 с увел  объемами 14 12 07 " xfId="62"/>
    <cellStyle name="_ heading€_DCF 3 с увел. объемами 14.12.07.с корр. окончат." xfId="63"/>
    <cellStyle name="_ heading€_DCF_Pavlodar_9" xfId="64"/>
    <cellStyle name="_ heading€_информация по затратам и тарифам на  произ теплоэ" xfId="65"/>
    <cellStyle name="_ headingx" xfId="66"/>
    <cellStyle name="_ headingx_DCF" xfId="67"/>
    <cellStyle name="_ headingx_DCF 3 предприятия" xfId="68"/>
    <cellStyle name="_ headingx_DCF 3 с увел  объемами 14 12 07 " xfId="69"/>
    <cellStyle name="_ headingx_DCF 3 с увел. объемами 14.12.07.с корр. окончат." xfId="70"/>
    <cellStyle name="_ headingx_DCF_Pavlodar_9" xfId="71"/>
    <cellStyle name="_ headingx_информация по затратам и тарифам на  произ теплоэ" xfId="72"/>
    <cellStyle name="_%(SignOnly)" xfId="73"/>
    <cellStyle name="_%(SignOnly)_DCF" xfId="74"/>
    <cellStyle name="_%(SignOnly)_DCF 3 предприятия" xfId="75"/>
    <cellStyle name="_%(SignOnly)_DCF 3 с увел  объемами 14 12 07 " xfId="76"/>
    <cellStyle name="_%(SignOnly)_DCF 3 с увел. объемами 14.12.07.с корр. окончат." xfId="77"/>
    <cellStyle name="_%(SignOnly)_DCF_Pavlodar_9" xfId="78"/>
    <cellStyle name="_%(SignOnly)_информация по затратам и тарифам на  произ теплоэ" xfId="79"/>
    <cellStyle name="_%(SignSpaceOnly)" xfId="80"/>
    <cellStyle name="_%(SignSpaceOnly)_DCF" xfId="81"/>
    <cellStyle name="_%(SignSpaceOnly)_DCF 3 предприятия" xfId="82"/>
    <cellStyle name="_%(SignSpaceOnly)_DCF 3 с увел  объемами 14 12 07 " xfId="83"/>
    <cellStyle name="_%(SignSpaceOnly)_DCF 3 с увел. объемами 14.12.07.с корр. окончат." xfId="84"/>
    <cellStyle name="_%(SignSpaceOnly)_DCF_Pavlodar_9" xfId="85"/>
    <cellStyle name="_%(SignSpaceOnly)_информация по затратам и тарифам на  произ теплоэ" xfId="86"/>
    <cellStyle name="_0.0[1space]" xfId="87"/>
    <cellStyle name="_0.0[1space]_DCF" xfId="88"/>
    <cellStyle name="_0.0[1space]_DCF 3 предприятия" xfId="89"/>
    <cellStyle name="_0.0[1space]_DCF 3 с увел  объемами 14 12 07 " xfId="90"/>
    <cellStyle name="_0.0[1space]_DCF 3 с увел. объемами 14.12.07.с корр. окончат." xfId="91"/>
    <cellStyle name="_0.0[1space]_DCF_Pavlodar_9" xfId="92"/>
    <cellStyle name="_0.0[1space]_информация по затратам и тарифам на  произ теплоэ" xfId="93"/>
    <cellStyle name="_0.0[2space]" xfId="94"/>
    <cellStyle name="_0.0[2space]_DCF" xfId="95"/>
    <cellStyle name="_0.0[2space]_DCF 3 предприятия" xfId="96"/>
    <cellStyle name="_0.0[2space]_DCF 3 с увел  объемами 14 12 07 " xfId="97"/>
    <cellStyle name="_0.0[2space]_DCF 3 с увел. объемами 14.12.07.с корр. окончат." xfId="98"/>
    <cellStyle name="_0.0[2space]_DCF_Pavlodar_9" xfId="99"/>
    <cellStyle name="_0.0[2space]_информация по затратам и тарифам на  произ теплоэ" xfId="100"/>
    <cellStyle name="_0.0[3space]" xfId="101"/>
    <cellStyle name="_0.0[3space]_DCF" xfId="102"/>
    <cellStyle name="_0.0[3space]_DCF 3 предприятия" xfId="103"/>
    <cellStyle name="_0.0[3space]_DCF 3 с увел  объемами 14 12 07 " xfId="104"/>
    <cellStyle name="_0.0[3space]_DCF 3 с увел. объемами 14.12.07.с корр. окончат." xfId="105"/>
    <cellStyle name="_0.0[3space]_DCF_Pavlodar_9" xfId="106"/>
    <cellStyle name="_0.0[3space]_информация по затратам и тарифам на  произ теплоэ" xfId="107"/>
    <cellStyle name="_0.0[4space]" xfId="108"/>
    <cellStyle name="_0.0[4space]_DCF" xfId="109"/>
    <cellStyle name="_0.0[4space]_DCF 3 предприятия" xfId="110"/>
    <cellStyle name="_0.0[4space]_DCF 3 с увел  объемами 14 12 07 " xfId="111"/>
    <cellStyle name="_0.0[4space]_DCF_Pavlodar_9" xfId="112"/>
    <cellStyle name="_0.0[4space]_информация по затратам и тарифам на  произ теплоэ" xfId="113"/>
    <cellStyle name="_0.0[6space]" xfId="114"/>
    <cellStyle name="_0.0[6space]_DCF" xfId="115"/>
    <cellStyle name="_0.0[6space]_DCF 3 предприятия" xfId="116"/>
    <cellStyle name="_0.0[6space]_DCF 3 с увел  объемами 14 12 07 " xfId="117"/>
    <cellStyle name="_0.0[6space]_DCF_Pavlodar_9" xfId="118"/>
    <cellStyle name="_0.0[6space]_информация по затратам и тарифам на  произ теплоэ" xfId="119"/>
    <cellStyle name="_0.0[7space]" xfId="120"/>
    <cellStyle name="_0.0[7space]_DCF" xfId="121"/>
    <cellStyle name="_0.0[7space]_DCF 3 предприятия" xfId="122"/>
    <cellStyle name="_0.0[7space]_DCF 3 с увел  объемами 14 12 07 " xfId="123"/>
    <cellStyle name="_0.0[7space]_DCF_Pavlodar_9" xfId="124"/>
    <cellStyle name="_0.0[7space]_информация по затратам и тарифам на  произ теплоэ" xfId="125"/>
    <cellStyle name="_0.0[8space]" xfId="126"/>
    <cellStyle name="_0.0[8space]_DCF" xfId="127"/>
    <cellStyle name="_0.0[8space]_DCF 3 предприятия" xfId="128"/>
    <cellStyle name="_0.0[8space]_DCF 3 с увел  объемами 14 12 07 " xfId="129"/>
    <cellStyle name="_0.0[8space]_DCF_Pavlodar_9" xfId="130"/>
    <cellStyle name="_0.0[8space]_информация по затратам и тарифам на  произ теплоэ" xfId="131"/>
    <cellStyle name="_0.00[1space]" xfId="132"/>
    <cellStyle name="_0.00[1space]_DCF" xfId="133"/>
    <cellStyle name="_0.00[1space]_DCF 3 предприятия" xfId="134"/>
    <cellStyle name="_0.00[1space]_DCF 3 с увел  объемами 14 12 07 " xfId="135"/>
    <cellStyle name="_0.00[1space]_DCF_Pavlodar_9" xfId="136"/>
    <cellStyle name="_0.00[1space]_информация по затратам и тарифам на  произ теплоэ" xfId="137"/>
    <cellStyle name="_0.00[2space]" xfId="138"/>
    <cellStyle name="_0.00[2space]_DCF" xfId="139"/>
    <cellStyle name="_0.00[2space]_DCF 3 предприятия" xfId="140"/>
    <cellStyle name="_0.00[2space]_DCF 3 с увел  объемами 14 12 07 " xfId="141"/>
    <cellStyle name="_0.00[2space]_DCF_Pavlodar_9" xfId="142"/>
    <cellStyle name="_0.00[2space]_информация по затратам и тарифам на  произ теплоэ" xfId="143"/>
    <cellStyle name="_0.00[3space]" xfId="144"/>
    <cellStyle name="_0.00[3space]_DCF" xfId="145"/>
    <cellStyle name="_0.00[3space]_DCF 3 предприятия" xfId="146"/>
    <cellStyle name="_0.00[3space]_DCF 3 с увел  объемами 14 12 07 " xfId="147"/>
    <cellStyle name="_0.00[3space]_DCF_Pavlodar_9" xfId="148"/>
    <cellStyle name="_0.00[3space]_информация по затратам и тарифам на  произ теплоэ" xfId="149"/>
    <cellStyle name="_0.00[4space]" xfId="150"/>
    <cellStyle name="_0.00[4space]_DCF" xfId="151"/>
    <cellStyle name="_0.00[4space]_DCF 3 предприятия" xfId="152"/>
    <cellStyle name="_0.00[4space]_DCF 3 с увел  объемами 14 12 07 " xfId="153"/>
    <cellStyle name="_0.00[4space]_DCF_Pavlodar_9" xfId="154"/>
    <cellStyle name="_0.00[4space]_информация по затратам и тарифам на  произ теплоэ" xfId="155"/>
    <cellStyle name="_0.00[7space]" xfId="156"/>
    <cellStyle name="_0.00[7space]_DCF" xfId="157"/>
    <cellStyle name="_0.00[7space]_DCF 3 предприятия" xfId="158"/>
    <cellStyle name="_0.00[7space]_DCF 3 с увел  объемами 14 12 07 " xfId="159"/>
    <cellStyle name="_0.00[7space]_DCF_Pavlodar_9" xfId="160"/>
    <cellStyle name="_0.00[7space]_информация по затратам и тарифам на  произ теплоэ" xfId="161"/>
    <cellStyle name="_0.00[8space]" xfId="162"/>
    <cellStyle name="_0.00[8space]_DCF" xfId="163"/>
    <cellStyle name="_0.00[8space]_DCF 3 предприятия" xfId="164"/>
    <cellStyle name="_0.00[8space]_DCF 3 с увел  объемами 14 12 07 " xfId="165"/>
    <cellStyle name="_0.00[8space]_DCF_Pavlodar_9" xfId="166"/>
    <cellStyle name="_0.00[8space]_информация по затратам и тарифам на  произ теплоэ" xfId="167"/>
    <cellStyle name="_0.00[9space]" xfId="168"/>
    <cellStyle name="_0.00[9space]_DCF" xfId="169"/>
    <cellStyle name="_0.00[9space]_DCF 3 предприятия" xfId="170"/>
    <cellStyle name="_0.00[9space]_DCF 3 с увел  объемами 14 12 07 " xfId="171"/>
    <cellStyle name="_0.00[9space]_DCF_Pavlodar_9" xfId="172"/>
    <cellStyle name="_0.00[9space]_информация по затратам и тарифам на  произ теплоэ" xfId="173"/>
    <cellStyle name="_0[1space]" xfId="174"/>
    <cellStyle name="_0[1space]_DCF" xfId="175"/>
    <cellStyle name="_0[1space]_DCF 3 предприятия" xfId="176"/>
    <cellStyle name="_0[1space]_DCF 3 с увел  объемами 14 12 07 " xfId="177"/>
    <cellStyle name="_0[1space]_DCF_Pavlodar_9" xfId="178"/>
    <cellStyle name="_0[1space]_информация по затратам и тарифам на  произ теплоэ" xfId="179"/>
    <cellStyle name="_0[2space]" xfId="180"/>
    <cellStyle name="_0[2space]_DCF" xfId="181"/>
    <cellStyle name="_0[2space]_DCF 3 предприятия" xfId="182"/>
    <cellStyle name="_0[2space]_DCF 3 с увел  объемами 14 12 07 " xfId="183"/>
    <cellStyle name="_0[2space]_DCF_Pavlodar_9" xfId="184"/>
    <cellStyle name="_0[2space]_информация по затратам и тарифам на  произ теплоэ" xfId="185"/>
    <cellStyle name="_0[3space]" xfId="186"/>
    <cellStyle name="_0[3space]_DCF" xfId="187"/>
    <cellStyle name="_0[3space]_DCF 3 предприятия" xfId="188"/>
    <cellStyle name="_0[3space]_DCF 3 с увел  объемами 14 12 07 " xfId="189"/>
    <cellStyle name="_0[3space]_DCF_Pavlodar_9" xfId="190"/>
    <cellStyle name="_0[3space]_информация по затратам и тарифам на  произ теплоэ" xfId="191"/>
    <cellStyle name="_0[4space]" xfId="192"/>
    <cellStyle name="_0[4space]_DCF" xfId="193"/>
    <cellStyle name="_0[4space]_DCF 3 предприятия" xfId="194"/>
    <cellStyle name="_0[4space]_DCF 3 с увел  объемами 14 12 07 " xfId="195"/>
    <cellStyle name="_0[4space]_DCF_Pavlodar_9" xfId="196"/>
    <cellStyle name="_0[4space]_информация по затратам и тарифам на  произ теплоэ" xfId="197"/>
    <cellStyle name="_0[6space]" xfId="198"/>
    <cellStyle name="_0[6space]_DCF" xfId="199"/>
    <cellStyle name="_0[6space]_DCF 3 предприятия" xfId="200"/>
    <cellStyle name="_0[6space]_DCF 3 с увел  объемами 14 12 07 " xfId="201"/>
    <cellStyle name="_0[6space]_DCF_Pavlodar_9" xfId="202"/>
    <cellStyle name="_0[6space]_информация по затратам и тарифам на  произ теплоэ" xfId="203"/>
    <cellStyle name="_0[7space]" xfId="204"/>
    <cellStyle name="_0[7space]_DCF" xfId="205"/>
    <cellStyle name="_0[7space]_DCF 3 предприятия" xfId="206"/>
    <cellStyle name="_0[7space]_DCF 3 с увел  объемами 14 12 07 " xfId="207"/>
    <cellStyle name="_0[7space]_DCF_Pavlodar_9" xfId="208"/>
    <cellStyle name="_0[7space]_информация по затратам и тарифам на  произ теплоэ" xfId="209"/>
    <cellStyle name="_0747_DCF_sugar_10" xfId="210"/>
    <cellStyle name="_0747_DCF_sugar_10_DCF" xfId="211"/>
    <cellStyle name="_0747_DCF_sugar_10_DCF 3 предприятия" xfId="212"/>
    <cellStyle name="_0747_DCF_sugar_10_DCF 3 с увел  объемами 14 12 07 " xfId="213"/>
    <cellStyle name="_0747_DCF_sugar_10_DCF_Pavlodar_9" xfId="214"/>
    <cellStyle name="_0747_DCF_sugar_10_информация по затратам и тарифам на  произ теплоэ" xfId="215"/>
    <cellStyle name="_0747_DCF_sugar_11" xfId="216"/>
    <cellStyle name="_0747_DCF_sugar_11_DCF" xfId="217"/>
    <cellStyle name="_0747_DCF_sugar_11_DCF 3 предприятия" xfId="218"/>
    <cellStyle name="_0747_DCF_sugar_11_DCF 3 с увел  объемами 14 12 07 " xfId="219"/>
    <cellStyle name="_0747_DCF_sugar_11_DCF_Pavlodar_9" xfId="220"/>
    <cellStyle name="_0747_DCF_sugar_11_информация по затратам и тарифам на  произ теплоэ" xfId="221"/>
    <cellStyle name="_0747_DCF_sugar_17" xfId="222"/>
    <cellStyle name="_0747_DCF_sugar_17_DCF" xfId="223"/>
    <cellStyle name="_0747_DCF_sugar_17_DCF 3 предприятия" xfId="224"/>
    <cellStyle name="_0747_DCF_sugar_17_DCF 3 с увел  объемами 14 12 07 " xfId="225"/>
    <cellStyle name="_0747_DCF_sugar_17_DCF_Pavlodar_9" xfId="226"/>
    <cellStyle name="_0747_DCF_sugar_17_информация по затратам и тарифам на  произ теплоэ" xfId="227"/>
    <cellStyle name="_0747_DCF_sugar_5_with economic obsolesense" xfId="228"/>
    <cellStyle name="_0747_DCF_sugar_5_with economic obsolesense_DCF" xfId="229"/>
    <cellStyle name="_0747_DCF_sugar_5_with economic obsolesense_DCF 3 предприятия" xfId="230"/>
    <cellStyle name="_0747_DCF_sugar_5_with economic obsolesense_DCF 3 с увел  объемами 14 12 07 " xfId="231"/>
    <cellStyle name="_0747_DCF_sugar_5_with economic obsolesense_DCF_Pavlodar_9" xfId="232"/>
    <cellStyle name="_0747_DCF_sugar_5_with economic obsolesense_информация по затратам и тарифам на  произ теплоэ" xfId="233"/>
    <cellStyle name="_2272A Elimination journal entries-BS_CAFEC Group IFRS 2007" xfId="234"/>
    <cellStyle name="_2272B Elimination journal entries-IS_CAFEC Group IFRS 2007" xfId="235"/>
    <cellStyle name="_BEV_Eurocement(01.06.05)_14" xfId="236"/>
    <cellStyle name="_BEV_Eurocement(01.06.05)_14_DCF" xfId="237"/>
    <cellStyle name="_BEV_Eurocement(01.06.05)_14_DCF 3 с увел  объемами 14 12 07 " xfId="238"/>
    <cellStyle name="_BEV_Eurocement(01.06.05)_14_DCF_Pavlodar_9" xfId="239"/>
    <cellStyle name="_Book1" xfId="240"/>
    <cellStyle name="_Book1_DCF" xfId="241"/>
    <cellStyle name="_Book1_DCF 3 с увел  объемами 14 12 07 " xfId="242"/>
    <cellStyle name="_Book1_DCF_Pavlodar_9" xfId="243"/>
    <cellStyle name="_Book2" xfId="244"/>
    <cellStyle name="_Book2_DCF" xfId="245"/>
    <cellStyle name="_Book2_DCF 3 предприятия" xfId="246"/>
    <cellStyle name="_Book2_DCF 3 с увел  объемами 14 12 07 " xfId="247"/>
    <cellStyle name="_Book2_DCF_Pavlodar_9" xfId="248"/>
    <cellStyle name="_Book2_информация по затратам и тарифам на  произ теплоэ" xfId="249"/>
    <cellStyle name="_Comma" xfId="250"/>
    <cellStyle name="_Comma_Copy of Uralkali Summary Business Plan 14 Apr 04 (sent)1250404 input for Union DCF" xfId="251"/>
    <cellStyle name="_Comma_Copy of Uralkali Summary Business Plan 14 Apr 04 (sent)1250404 input for Union DCF_DCF" xfId="252"/>
    <cellStyle name="_Comma_Copy of Uralkali Summary Business Plan 14 Apr 04 (sent)1250404 input for Union DCF_DCF 3 предприятия" xfId="253"/>
    <cellStyle name="_Comma_Copy of Uralkali Summary Business Plan 14 Apr 04 (sent)1250404 input for Union DCF_DCF 3 с увел  объемами 14 12 07 " xfId="254"/>
    <cellStyle name="_Comma_Copy of Uralkali Summary Business Plan 14 Apr 04 (sent)1250404 input for Union DCF_DCF_Pavlodar_9" xfId="255"/>
    <cellStyle name="_Comma_Copy of Uralkali Summary Business Plan 14 Apr 04 (sent)1250404 input for Union DCF_информация по затратам и тарифам на  произ теплоэ" xfId="256"/>
    <cellStyle name="_Comma_DCF" xfId="257"/>
    <cellStyle name="_Comma_DCF 3 предприятия" xfId="258"/>
    <cellStyle name="_Comma_DCF 3 с увел  объемами 14 12 07 " xfId="259"/>
    <cellStyle name="_Comma_DCF_Pavlodar_9" xfId="260"/>
    <cellStyle name="_Comma_информация по затратам и тарифам на  произ теплоэ" xfId="261"/>
    <cellStyle name="_Condition" xfId="262"/>
    <cellStyle name="_Copy of Uralkali Summary Business Plan 14 Apr 04 (sent)1250404 input for Union DCF" xfId="263"/>
    <cellStyle name="_Copy of Uralkali Summary Business Plan 14 Apr 04 (sent)1250404 input for Union DCF_DCF" xfId="264"/>
    <cellStyle name="_Copy of Uralkali Summary Business Plan 14 Apr 04 (sent)1250404 input for Union DCF_DCF 3 с увел  объемами 14 12 07 " xfId="265"/>
    <cellStyle name="_Copy of Uralkali Summary Business Plan 14 Apr 04 (sent)1250404 input for Union DCF_DCF_Pavlodar_9" xfId="266"/>
    <cellStyle name="_Cost forms - presentation2" xfId="267"/>
    <cellStyle name="_Cost forms - presentation2_DCF" xfId="268"/>
    <cellStyle name="_Cost forms - presentation2_DCF 3 с увел  объемами 14 12 07 " xfId="269"/>
    <cellStyle name="_Cost forms - presentation2_DCF_Pavlodar_9" xfId="270"/>
    <cellStyle name="_Currency" xfId="271"/>
    <cellStyle name="_Currency_Copy of Uralkali Summary Business Plan 14 Apr 04 (sent)1250404 input for Union DCF" xfId="272"/>
    <cellStyle name="_Currency_Copy of Uralkali Summary Business Plan 14 Apr 04 (sent)1250404 input for Union DCF_DCF" xfId="273"/>
    <cellStyle name="_Currency_Copy of Uralkali Summary Business Plan 14 Apr 04 (sent)1250404 input for Union DCF_DCF 3 предприятия" xfId="274"/>
    <cellStyle name="_Currency_Copy of Uralkali Summary Business Plan 14 Apr 04 (sent)1250404 input for Union DCF_DCF 3 с увел  объемами 14 12 07 " xfId="275"/>
    <cellStyle name="_Currency_Copy of Uralkali Summary Business Plan 14 Apr 04 (sent)1250404 input for Union DCF_DCF_Pavlodar_9" xfId="276"/>
    <cellStyle name="_Currency_Copy of Uralkali Summary Business Plan 14 Apr 04 (sent)1250404 input for Union DCF_информация по затратам и тарифам на  произ теплоэ" xfId="277"/>
    <cellStyle name="_Currency_DCF" xfId="278"/>
    <cellStyle name="_Currency_DCF 3 предприятия" xfId="279"/>
    <cellStyle name="_Currency_DCF 3 с увел  объемами 14 12 07 " xfId="280"/>
    <cellStyle name="_Currency_DCF_Pavlodar_9" xfId="281"/>
    <cellStyle name="_Currency_информация по затратам и тарифам на  произ теплоэ" xfId="282"/>
    <cellStyle name="_CurrencySpace" xfId="283"/>
    <cellStyle name="_CurrencySpace_Copy of Uralkali Summary Business Plan 14 Apr 04 (sent)1250404 input for Union DCF" xfId="284"/>
    <cellStyle name="_CurrencySpace_Copy of Uralkali Summary Business Plan 14 Apr 04 (sent)1250404 input for Union DCF_DCF" xfId="285"/>
    <cellStyle name="_CurrencySpace_Copy of Uralkali Summary Business Plan 14 Apr 04 (sent)1250404 input for Union DCF_DCF 3 предприятия" xfId="286"/>
    <cellStyle name="_CurrencySpace_Copy of Uralkali Summary Business Plan 14 Apr 04 (sent)1250404 input for Union DCF_DCF 3 с увел  объемами 14 12 07 " xfId="287"/>
    <cellStyle name="_CurrencySpace_Copy of Uralkali Summary Business Plan 14 Apr 04 (sent)1250404 input for Union DCF_DCF_Pavlodar_9" xfId="288"/>
    <cellStyle name="_CurrencySpace_Copy of Uralkali Summary Business Plan 14 Apr 04 (sent)1250404 input for Union DCF_информация по затратам и тарифам на  произ теплоэ" xfId="289"/>
    <cellStyle name="_CurrencySpace_DCF" xfId="290"/>
    <cellStyle name="_CurrencySpace_DCF 3 предприятия" xfId="291"/>
    <cellStyle name="_CurrencySpace_DCF 3 предприятия_СводФ3_ЦАТЭК_Консолид_1 кв 2009" xfId="292"/>
    <cellStyle name="_CurrencySpace_DCF 3 предприятия_СводФ3_ЦАТЭК_Консолид_3 кв 2008" xfId="293"/>
    <cellStyle name="_CurrencySpace_DCF 3 предприятия_СводФ3_ЦАТЭК_Консолид_4 кв 2008" xfId="294"/>
    <cellStyle name="_CurrencySpace_DCF 3 с увел  объемами 14 12 07 " xfId="295"/>
    <cellStyle name="_CurrencySpace_DCF 3 с увел  объемами 14 12 07 _СводФ3_ЦАТЭК_Консолид_1 кв 2009" xfId="296"/>
    <cellStyle name="_CurrencySpace_DCF 3 с увел  объемами 14 12 07 _СводФ3_ЦАТЭК_Консолид_3 кв 2008" xfId="297"/>
    <cellStyle name="_CurrencySpace_DCF 3 с увел  объемами 14 12 07 _СводФ3_ЦАТЭК_Консолид_4 кв 2008" xfId="298"/>
    <cellStyle name="_CurrencySpace_DCF_Pavlodar_9" xfId="299"/>
    <cellStyle name="_CurrencySpace_DCF_СводФ3_ЦАТЭК_Консолид_1 кв 2009" xfId="300"/>
    <cellStyle name="_CurrencySpace_DCF_СводФ3_ЦАТЭК_Консолид_3 кв 2008" xfId="301"/>
    <cellStyle name="_CurrencySpace_DCF_СводФ3_ЦАТЭК_Консолид_4 кв 2008" xfId="302"/>
    <cellStyle name="_CurrencySpace_информация по затратам и тарифам на  произ теплоэ" xfId="303"/>
    <cellStyle name="_CurrencySpace_информация по затратам и тарифам на  произ теплоэ_СводФ3_ЦАТЭК_Консолид_1 кв 2009" xfId="304"/>
    <cellStyle name="_CurrencySpace_информация по затратам и тарифам на  произ теплоэ_СводФ3_ЦАТЭК_Консолид_3 кв 2008" xfId="305"/>
    <cellStyle name="_CurrencySpace_информация по затратам и тарифам на  произ теплоэ_СводФ3_ЦАТЭК_Консолид_4 кв 2008" xfId="306"/>
    <cellStyle name="_DCF Lucchini Piombino_Draft_v.02_16(New)_v.04_es" xfId="307"/>
    <cellStyle name="_DCF Lucchini Piombino_Draft_v.02_16(New)_v.04_es_DCF" xfId="308"/>
    <cellStyle name="_DCF Lucchini Piombino_Draft_v.02_16(New)_v.04_es_DCF 3 с увел  объемами 14 12 07 " xfId="309"/>
    <cellStyle name="_DCF Lucchini Piombino_Draft_v.02_16(New)_v.04_es_DCF_Pavlodar_9" xfId="310"/>
    <cellStyle name="_DCF Lucchini_France_12_DA" xfId="311"/>
    <cellStyle name="_DCF Lucchini_France_12_DA_DCF" xfId="312"/>
    <cellStyle name="_DCF Lucchini_France_12_DA_DCF 3 с увел  объемами 14 12 07 " xfId="313"/>
    <cellStyle name="_DCF Lucchini_France_12_DA_DCF_Pavlodar_9" xfId="314"/>
    <cellStyle name="_DCF Mih GOK_2005_Draft_9" xfId="315"/>
    <cellStyle name="_DCF Mih GOK_2005_Draft_9_6" xfId="316"/>
    <cellStyle name="_DCF Mih GOK_2005_Draft_9_DCF" xfId="317"/>
    <cellStyle name="_DCF Mih GOK_2005_Draft_9_DCF 3 с увел  объемами 14 12 07 " xfId="318"/>
    <cellStyle name="_DCF Mih GOK_2005_Draft_9_DCF_Pavlodar_9" xfId="319"/>
    <cellStyle name="_DCF Mih GOK_2005_Draft_9_DCF_Pavlodar_9_6" xfId="320"/>
    <cellStyle name="_DCF Mih GOK_2005_Draft_9_DCF_Pavlodar_9_Лист1" xfId="321"/>
    <cellStyle name="_DCF Mih GOK_2005_Draft_9_Лист1" xfId="322"/>
    <cellStyle name="_DCF Valuation Template (APV approach) v3" xfId="323"/>
    <cellStyle name="_DCF Valuation Template (APV approach) v3_DCF" xfId="324"/>
    <cellStyle name="_DCF Valuation Template (APV approach) v3_DCF 3 предприятия" xfId="325"/>
    <cellStyle name="_DCF Valuation Template (APV approach) v3_DCF 3 с увел  объемами 14 12 07 " xfId="326"/>
    <cellStyle name="_DCF Valuation Template (APV approach) v3_DCF_Pavlodar_9" xfId="327"/>
    <cellStyle name="_DCF Valuation Template (APV approach) v3_информация по затратам и тарифам на  произ теплоэ" xfId="328"/>
    <cellStyle name="_DCF_Bikom_14" xfId="329"/>
    <cellStyle name="_DCF_Bikom_14_DCF" xfId="330"/>
    <cellStyle name="_DCF_Bikom_14_DCF 3 предприятия" xfId="331"/>
    <cellStyle name="_DCF_Bikom_14_DCF 3 с увел  объемами 14 12 07 " xfId="332"/>
    <cellStyle name="_DCF_Bikom_14_DCF_Pavlodar_9" xfId="333"/>
    <cellStyle name="_DCF_Bikom_14_информация по затратам и тарифам на  произ теплоэ" xfId="334"/>
    <cellStyle name="_dcf_draft_44" xfId="335"/>
    <cellStyle name="_dcf_draft_44_Comcor_TV" xfId="336"/>
    <cellStyle name="_dcf_draft_44_Comcor_TV_DCF" xfId="337"/>
    <cellStyle name="_dcf_draft_44_Comcor_TV_DCF 3 с увел  объемами 14 12 07 " xfId="338"/>
    <cellStyle name="_dcf_draft_44_Comcor_TV_DCF_Pavlodar_9" xfId="339"/>
    <cellStyle name="_dcf_draft_44_DCF" xfId="340"/>
    <cellStyle name="_dcf_draft_44_DCF 3 с увел  объемами 14 12 07 " xfId="341"/>
    <cellStyle name="_dcf_draft_44_DCF_Pavlodar_9" xfId="342"/>
    <cellStyle name="_DCF_Kazankovskaya Mine_1" xfId="343"/>
    <cellStyle name="_DCF_Kazankovskaya Mine_1_DCF" xfId="344"/>
    <cellStyle name="_DCF_Kazankovskaya Mine_1_DCF 3 с увел  объемами 14 12 07 " xfId="345"/>
    <cellStyle name="_DCF_Kazankovskaya Mine_1_DCF_Pavlodar_9" xfId="346"/>
    <cellStyle name="_DCF_Kazankovskaya Mine_18" xfId="347"/>
    <cellStyle name="_DCF_Kazankovskaya Mine_18_DCF" xfId="348"/>
    <cellStyle name="_DCF_Kazankovskaya Mine_18_DCF 3 с увел  объемами 14 12 07 " xfId="349"/>
    <cellStyle name="_DCF_Kazankovskaya Mine_18_DCF_Pavlodar_9" xfId="350"/>
    <cellStyle name="_DCF_Kazankovskaya Mine_9" xfId="351"/>
    <cellStyle name="_DCF_Kazankovskaya Mine_9_DCF" xfId="352"/>
    <cellStyle name="_DCF_Kazankovskaya Mine_9_DCF 3 с увел  объемами 14 12 07 " xfId="353"/>
    <cellStyle name="_DCF_Kazankovskaya Mine_9_DCF_Pavlodar_9" xfId="354"/>
    <cellStyle name="_DCF_KRU_10" xfId="355"/>
    <cellStyle name="_DCF_KRU_10_DCF" xfId="356"/>
    <cellStyle name="_DCF_KRU_10_DCF 3 с увел  объемами 14 12 07 " xfId="357"/>
    <cellStyle name="_DCF_KRU_10_DCF_Pavlodar_9" xfId="358"/>
    <cellStyle name="_DCF_KRU_35" xfId="359"/>
    <cellStyle name="_DCF_KRU_35_DCF" xfId="360"/>
    <cellStyle name="_DCF_KRU_35_DCF 3 с увел  объемами 14 12 07 " xfId="361"/>
    <cellStyle name="_DCF_KRU_35_DCF_Pavlodar_9" xfId="362"/>
    <cellStyle name="_DCF_Masloproduct_15" xfId="363"/>
    <cellStyle name="_DCF_Masloproduct_15_DCF" xfId="364"/>
    <cellStyle name="_DCF_Masloproduct_15_DCF 3 предприятия" xfId="365"/>
    <cellStyle name="_DCF_Masloproduct_15_DCF 3 с увел  объемами 14 12 07 " xfId="366"/>
    <cellStyle name="_DCF_Masloproduct_15_DCF_Pavlodar_9" xfId="367"/>
    <cellStyle name="_DCF_Masloproduct_15_информация по затратам и тарифам на  произ теплоэ" xfId="368"/>
    <cellStyle name="_DCF_Masloproduct_27" xfId="369"/>
    <cellStyle name="_DCF_Masloproduct_27_DCF" xfId="370"/>
    <cellStyle name="_DCF_Masloproduct_27_DCF 3 предприятия" xfId="371"/>
    <cellStyle name="_DCF_Masloproduct_27_DCF 3 с увел  объемами 14 12 07 " xfId="372"/>
    <cellStyle name="_DCF_Masloproduct_27_DCF_Pavlodar_9" xfId="373"/>
    <cellStyle name="_DCF_Masloproduct_27_информация по затратам и тарифам на  произ теплоэ" xfId="374"/>
    <cellStyle name="_DCF_Masloproduct_29" xfId="375"/>
    <cellStyle name="_DCF_Masloproduct_29_DCF" xfId="376"/>
    <cellStyle name="_DCF_Masloproduct_29_DCF 3 предприятия" xfId="377"/>
    <cellStyle name="_DCF_Masloproduct_29_DCF 3 с увел  объемами 14 12 07 " xfId="378"/>
    <cellStyle name="_DCF_Masloproduct_29_DCF_Pavlodar_9" xfId="379"/>
    <cellStyle name="_DCF_Masloproduct_29_информация по затратам и тарифам на  произ теплоэ" xfId="380"/>
    <cellStyle name="_DCF_Sibir Polymetally_25" xfId="381"/>
    <cellStyle name="_DCF_Sibir Polymetally_25_DCF" xfId="382"/>
    <cellStyle name="_DCF_Sibir Polymetally_25_DCF 3 с увел  объемами 14 12 07 " xfId="383"/>
    <cellStyle name="_DCF_Sibir Polymetally_25_DCF_Pavlodar_9" xfId="384"/>
    <cellStyle name="_DCF_Vertek_09" xfId="385"/>
    <cellStyle name="_DCF_Vertek_09_DCF" xfId="386"/>
    <cellStyle name="_DCF_Vertek_09_DCF 3 с увел  объемами 14 12 07 " xfId="387"/>
    <cellStyle name="_DCF_Vertek_09_DCF_Pavlodar_9" xfId="388"/>
    <cellStyle name="_DCF_Vredest_18" xfId="389"/>
    <cellStyle name="_DCF_Vredest_18_DCF" xfId="390"/>
    <cellStyle name="_DCF_Vredest_18_DCF 3 предприятия" xfId="391"/>
    <cellStyle name="_DCF_Vredest_18_DCF 3 с увел  объемами 14 12 07 " xfId="392"/>
    <cellStyle name="_DCF_Vredest_18_DCF_Pavlodar_9" xfId="393"/>
    <cellStyle name="_DCF_Vredest_18_информация по затратам и тарифам на  произ теплоэ" xfId="394"/>
    <cellStyle name="_DCF_Vredest_2" xfId="395"/>
    <cellStyle name="_DCF_Vredest_2_DCF" xfId="396"/>
    <cellStyle name="_DCF_Vredest_2_DCF 3 предприятия" xfId="397"/>
    <cellStyle name="_DCF_Vredest_2_DCF 3 с увел  объемами 14 12 07 " xfId="398"/>
    <cellStyle name="_DCF_Vredest_2_DCF_Pavlodar_9" xfId="399"/>
    <cellStyle name="_DCF_Vredest_2_Komet_DCF_25" xfId="400"/>
    <cellStyle name="_DCF_Vredest_2_Komet_DCF_25_DCF" xfId="401"/>
    <cellStyle name="_DCF_Vredest_2_Komet_DCF_25_DCF 3 предприятия" xfId="402"/>
    <cellStyle name="_DCF_Vredest_2_Komet_DCF_25_DCF 3 с увел  объемами 14 12 07 " xfId="403"/>
    <cellStyle name="_DCF_Vredest_2_Komet_DCF_25_DCF_Pavlodar_9" xfId="404"/>
    <cellStyle name="_DCF_Vredest_2_Komet_DCF_25_информация по затратам и тарифам на  произ теплоэ" xfId="405"/>
    <cellStyle name="_DCF_Vredest_2_Komet_DCF_26" xfId="406"/>
    <cellStyle name="_DCF_Vredest_2_Komet_DCF_26_DCF" xfId="407"/>
    <cellStyle name="_DCF_Vredest_2_Komet_DCF_26_DCF 3 предприятия" xfId="408"/>
    <cellStyle name="_DCF_Vredest_2_Komet_DCF_26_DCF 3 с увел  объемами 14 12 07 " xfId="409"/>
    <cellStyle name="_DCF_Vredest_2_Komet_DCF_26_DCF_Pavlodar_9" xfId="410"/>
    <cellStyle name="_DCF_Vredest_2_Komet_DCF_26_информация по затратам и тарифам на  произ теплоэ" xfId="411"/>
    <cellStyle name="_DCF_Vredest_2_информация по затратам и тарифам на  произ теплоэ" xfId="412"/>
    <cellStyle name="_Dividends 032102" xfId="413"/>
    <cellStyle name="_Dividends 032102_6" xfId="414"/>
    <cellStyle name="_Dividends 032102_DCF" xfId="415"/>
    <cellStyle name="_Dividends 032102_DCF 3 с увел  объемами 14 12 07 " xfId="416"/>
    <cellStyle name="_Dividends 032102_DCF 3 с увел  объемами 14 12 07 _ЦАЭК_ТС_ФМ_100$_до_2030_-_02.10.10" xfId="417"/>
    <cellStyle name="_Dividends 032102_DCF_Pavlodar_9" xfId="418"/>
    <cellStyle name="_Dividends 032102_DCF_Pavlodar_9_6" xfId="419"/>
    <cellStyle name="_Dividends 032102_DCF_Pavlodar_9_Лист1" xfId="420"/>
    <cellStyle name="_Dividends 032102_DCF_Pavlodar_9_ЦАЭК_ТС_ФМ_100$_до_2030_-_02.10.10" xfId="421"/>
    <cellStyle name="_Dividends 032102_DCF_ЦАЭК_ТС_ФМ_100$_до_2030_-_02.10.10" xfId="422"/>
    <cellStyle name="_Dividends 032102_Лист1" xfId="423"/>
    <cellStyle name="_Dividends 032102_ЦАЭК_ТС_ФМ_100$_до_2030_-_02.10.10" xfId="424"/>
    <cellStyle name="_Euro" xfId="425"/>
    <cellStyle name="_Euro_DCF" xfId="426"/>
    <cellStyle name="_Euro_DCF 3 предприятия" xfId="427"/>
    <cellStyle name="_Euro_DCF 3 с увел  объемами 14 12 07 " xfId="428"/>
    <cellStyle name="_Euro_DCF_Pavlodar_9" xfId="429"/>
    <cellStyle name="_Euro_информация по затратам и тарифам на  произ теплоэ" xfId="430"/>
    <cellStyle name="_FFF" xfId="431"/>
    <cellStyle name="_FFF_Capex-new" xfId="432"/>
    <cellStyle name="_FFF_Capex-new_DCF" xfId="433"/>
    <cellStyle name="_FFF_Capex-new_DCF 3 с увел  объемами 14 12 07 " xfId="434"/>
    <cellStyle name="_FFF_Capex-new_DCF_Pavlodar_9" xfId="435"/>
    <cellStyle name="_FFF_DCF" xfId="436"/>
    <cellStyle name="_FFF_DCF 3 с увел  объемами 14 12 07 " xfId="437"/>
    <cellStyle name="_FFF_DCF_Pavlodar_9" xfId="438"/>
    <cellStyle name="_FFF_Financial Plan - final_2" xfId="439"/>
    <cellStyle name="_FFF_Financial Plan - final_2_DCF" xfId="440"/>
    <cellStyle name="_FFF_Financial Plan - final_2_DCF 3 с увел  объемами 14 12 07 " xfId="441"/>
    <cellStyle name="_FFF_Financial Plan - final_2_DCF_Pavlodar_9" xfId="442"/>
    <cellStyle name="_FFF_Form 01(MB)" xfId="443"/>
    <cellStyle name="_FFF_Form 01(MB)_DCF" xfId="444"/>
    <cellStyle name="_FFF_Form 01(MB)_DCF 3 с увел  объемами 14 12 07 " xfId="445"/>
    <cellStyle name="_FFF_Form 01(MB)_DCF_Pavlodar_9" xfId="446"/>
    <cellStyle name="_FFF_Links_NK" xfId="447"/>
    <cellStyle name="_FFF_Links_NK_DCF" xfId="448"/>
    <cellStyle name="_FFF_Links_NK_DCF 3 с увел  объемами 14 12 07 " xfId="449"/>
    <cellStyle name="_FFF_Links_NK_DCF_Pavlodar_9" xfId="450"/>
    <cellStyle name="_FFF_N20_5" xfId="451"/>
    <cellStyle name="_FFF_N20_5_DCF" xfId="452"/>
    <cellStyle name="_FFF_N20_5_DCF 3 с увел  объемами 14 12 07 " xfId="453"/>
    <cellStyle name="_FFF_N20_5_DCF_Pavlodar_9" xfId="454"/>
    <cellStyle name="_FFF_N20_6" xfId="455"/>
    <cellStyle name="_FFF_N20_6_DCF" xfId="456"/>
    <cellStyle name="_FFF_N20_6_DCF 3 с увел  объемами 14 12 07 " xfId="457"/>
    <cellStyle name="_FFF_N20_6_DCF_Pavlodar_9" xfId="458"/>
    <cellStyle name="_FFF_New Form10_2" xfId="459"/>
    <cellStyle name="_FFF_New Form10_2_DCF" xfId="460"/>
    <cellStyle name="_FFF_New Form10_2_DCF 3 с увел  объемами 14 12 07 " xfId="461"/>
    <cellStyle name="_FFF_New Form10_2_DCF_Pavlodar_9" xfId="462"/>
    <cellStyle name="_FFF_Nsi" xfId="463"/>
    <cellStyle name="_FFF_Nsi - last version" xfId="464"/>
    <cellStyle name="_FFF_Nsi - last version for programming" xfId="465"/>
    <cellStyle name="_FFF_Nsi - last version for programming_DCF" xfId="466"/>
    <cellStyle name="_FFF_Nsi - last version for programming_DCF 3 с увел  объемами 14 12 07 " xfId="467"/>
    <cellStyle name="_FFF_Nsi - last version for programming_DCF_Pavlodar_9" xfId="468"/>
    <cellStyle name="_FFF_Nsi - last version_DCF" xfId="469"/>
    <cellStyle name="_FFF_Nsi - last version_DCF 3 с увел  объемами 14 12 07 " xfId="470"/>
    <cellStyle name="_FFF_Nsi - last version_DCF_Pavlodar_9" xfId="471"/>
    <cellStyle name="_FFF_Nsi - next_last version" xfId="472"/>
    <cellStyle name="_FFF_Nsi - next_last version_DCF" xfId="473"/>
    <cellStyle name="_FFF_Nsi - next_last version_DCF 3 с увел  объемами 14 12 07 " xfId="474"/>
    <cellStyle name="_FFF_Nsi - next_last version_DCF_Pavlodar_9" xfId="475"/>
    <cellStyle name="_FFF_Nsi - plan - final" xfId="476"/>
    <cellStyle name="_FFF_Nsi - plan - final_DCF" xfId="477"/>
    <cellStyle name="_FFF_Nsi - plan - final_DCF 3 с увел  объемами 14 12 07 " xfId="478"/>
    <cellStyle name="_FFF_Nsi - plan - final_DCF_Pavlodar_9" xfId="479"/>
    <cellStyle name="_FFF_Nsi -super_ last version" xfId="480"/>
    <cellStyle name="_FFF_Nsi -super_ last version_DCF" xfId="481"/>
    <cellStyle name="_FFF_Nsi -super_ last version_DCF 3 с увел  объемами 14 12 07 " xfId="482"/>
    <cellStyle name="_FFF_Nsi -super_ last version_DCF_Pavlodar_9" xfId="483"/>
    <cellStyle name="_FFF_Nsi(2)" xfId="484"/>
    <cellStyle name="_FFF_Nsi(2)_DCF" xfId="485"/>
    <cellStyle name="_FFF_Nsi(2)_DCF 3 с увел  объемами 14 12 07 " xfId="486"/>
    <cellStyle name="_FFF_Nsi(2)_DCF_Pavlodar_9" xfId="487"/>
    <cellStyle name="_FFF_Nsi_1" xfId="488"/>
    <cellStyle name="_FFF_Nsi_1_DCF" xfId="489"/>
    <cellStyle name="_FFF_Nsi_1_DCF 3 с увел  объемами 14 12 07 " xfId="490"/>
    <cellStyle name="_FFF_Nsi_1_DCF_Pavlodar_9" xfId="491"/>
    <cellStyle name="_FFF_Nsi_139" xfId="492"/>
    <cellStyle name="_FFF_Nsi_139_DCF" xfId="493"/>
    <cellStyle name="_FFF_Nsi_139_DCF 3 с увел  объемами 14 12 07 " xfId="494"/>
    <cellStyle name="_FFF_Nsi_139_DCF_Pavlodar_9" xfId="495"/>
    <cellStyle name="_FFF_Nsi_140" xfId="496"/>
    <cellStyle name="_FFF_Nsi_140(Зах)" xfId="497"/>
    <cellStyle name="_FFF_Nsi_140(Зах)_DCF" xfId="498"/>
    <cellStyle name="_FFF_Nsi_140(Зах)_DCF 3 с увел  объемами 14 12 07 " xfId="499"/>
    <cellStyle name="_FFF_Nsi_140(Зах)_DCF_Pavlodar_9" xfId="500"/>
    <cellStyle name="_FFF_Nsi_140_DCF" xfId="501"/>
    <cellStyle name="_FFF_Nsi_140_DCF 3 с увел  объемами 14 12 07 " xfId="502"/>
    <cellStyle name="_FFF_Nsi_140_DCF_Pavlodar_9" xfId="503"/>
    <cellStyle name="_FFF_Nsi_140_mod" xfId="504"/>
    <cellStyle name="_FFF_Nsi_140_mod_DCF" xfId="505"/>
    <cellStyle name="_FFF_Nsi_140_mod_DCF 3 с увел  объемами 14 12 07 " xfId="506"/>
    <cellStyle name="_FFF_Nsi_140_mod_DCF_Pavlodar_9" xfId="507"/>
    <cellStyle name="_FFF_Nsi_158" xfId="508"/>
    <cellStyle name="_FFF_Nsi_158_DCF" xfId="509"/>
    <cellStyle name="_FFF_Nsi_158_DCF 3 с увел  объемами 14 12 07 " xfId="510"/>
    <cellStyle name="_FFF_Nsi_158_DCF_Pavlodar_9" xfId="511"/>
    <cellStyle name="_FFF_Nsi_DCF" xfId="512"/>
    <cellStyle name="_FFF_Nsi_DCF 3 с увел  объемами 14 12 07 " xfId="513"/>
    <cellStyle name="_FFF_Nsi_DCF_Pavlodar_9" xfId="514"/>
    <cellStyle name="_FFF_Nsi_Express" xfId="515"/>
    <cellStyle name="_FFF_Nsi_Express_DCF" xfId="516"/>
    <cellStyle name="_FFF_Nsi_Express_DCF 3 с увел  объемами 14 12 07 " xfId="517"/>
    <cellStyle name="_FFF_Nsi_Express_DCF_Pavlodar_9" xfId="518"/>
    <cellStyle name="_FFF_Nsi_Jan1" xfId="519"/>
    <cellStyle name="_FFF_Nsi_Jan1_DCF" xfId="520"/>
    <cellStyle name="_FFF_Nsi_Jan1_DCF 3 с увел  объемами 14 12 07 " xfId="521"/>
    <cellStyle name="_FFF_Nsi_Jan1_DCF_Pavlodar_9" xfId="522"/>
    <cellStyle name="_FFF_Nsi_test" xfId="523"/>
    <cellStyle name="_FFF_Nsi_test_DCF" xfId="524"/>
    <cellStyle name="_FFF_Nsi_test_DCF 3 с увел  объемами 14 12 07 " xfId="525"/>
    <cellStyle name="_FFF_Nsi_test_DCF_Pavlodar_9" xfId="526"/>
    <cellStyle name="_FFF_Nsi2" xfId="527"/>
    <cellStyle name="_FFF_Nsi2_DCF" xfId="528"/>
    <cellStyle name="_FFF_Nsi2_DCF 3 с увел  объемами 14 12 07 " xfId="529"/>
    <cellStyle name="_FFF_Nsi2_DCF_Pavlodar_9" xfId="530"/>
    <cellStyle name="_FFF_Nsi-Services" xfId="531"/>
    <cellStyle name="_FFF_Nsi-Services_DCF" xfId="532"/>
    <cellStyle name="_FFF_Nsi-Services_DCF 3 с увел  объемами 14 12 07 " xfId="533"/>
    <cellStyle name="_FFF_Nsi-Services_DCF_Pavlodar_9" xfId="534"/>
    <cellStyle name="_FFF_P&amp;L" xfId="535"/>
    <cellStyle name="_FFF_P&amp;L_DCF" xfId="536"/>
    <cellStyle name="_FFF_P&amp;L_DCF 3 с увел  объемами 14 12 07 " xfId="537"/>
    <cellStyle name="_FFF_P&amp;L_DCF_Pavlodar_9" xfId="538"/>
    <cellStyle name="_FFF_S0400" xfId="539"/>
    <cellStyle name="_FFF_S0400_DCF" xfId="540"/>
    <cellStyle name="_FFF_S0400_DCF 3 с увел  объемами 14 12 07 " xfId="541"/>
    <cellStyle name="_FFF_S0400_DCF_Pavlodar_9" xfId="542"/>
    <cellStyle name="_FFF_S13001" xfId="543"/>
    <cellStyle name="_FFF_S13001_DCF" xfId="544"/>
    <cellStyle name="_FFF_S13001_DCF 3 с увел  объемами 14 12 07 " xfId="545"/>
    <cellStyle name="_FFF_S13001_DCF_Pavlodar_9" xfId="546"/>
    <cellStyle name="_FFF_Sheet1" xfId="547"/>
    <cellStyle name="_FFF_Sheet1_DCF" xfId="548"/>
    <cellStyle name="_FFF_Sheet1_DCF 3 с увел  объемами 14 12 07 " xfId="549"/>
    <cellStyle name="_FFF_Sheet1_DCF_Pavlodar_9" xfId="550"/>
    <cellStyle name="_FFF_sofi - plan_AP270202ii" xfId="551"/>
    <cellStyle name="_FFF_sofi - plan_AP270202ii_DCF" xfId="552"/>
    <cellStyle name="_FFF_sofi - plan_AP270202ii_DCF 3 с увел  объемами 14 12 07 " xfId="553"/>
    <cellStyle name="_FFF_sofi - plan_AP270202ii_DCF_Pavlodar_9" xfId="554"/>
    <cellStyle name="_FFF_sofi - plan_AP270202iii" xfId="555"/>
    <cellStyle name="_FFF_sofi - plan_AP270202iii_DCF" xfId="556"/>
    <cellStyle name="_FFF_sofi - plan_AP270202iii_DCF 3 с увел  объемами 14 12 07 " xfId="557"/>
    <cellStyle name="_FFF_sofi - plan_AP270202iii_DCF_Pavlodar_9" xfId="558"/>
    <cellStyle name="_FFF_sofi - plan_AP270202iv" xfId="559"/>
    <cellStyle name="_FFF_sofi - plan_AP270202iv_DCF" xfId="560"/>
    <cellStyle name="_FFF_sofi - plan_AP270202iv_DCF 3 с увел  объемами 14 12 07 " xfId="561"/>
    <cellStyle name="_FFF_sofi - plan_AP270202iv_DCF_Pavlodar_9" xfId="562"/>
    <cellStyle name="_FFF_Sofi vs Sobi" xfId="563"/>
    <cellStyle name="_FFF_Sofi vs Sobi_DCF" xfId="564"/>
    <cellStyle name="_FFF_Sofi vs Sobi_DCF 3 с увел  объемами 14 12 07 " xfId="565"/>
    <cellStyle name="_FFF_Sofi vs Sobi_DCF_Pavlodar_9" xfId="566"/>
    <cellStyle name="_FFF_Sofi_PBD 27-11-01" xfId="567"/>
    <cellStyle name="_FFF_Sofi_PBD 27-11-01_DCF" xfId="568"/>
    <cellStyle name="_FFF_Sofi_PBD 27-11-01_DCF 3 с увел  объемами 14 12 07 " xfId="569"/>
    <cellStyle name="_FFF_Sofi_PBD 27-11-01_DCF_Pavlodar_9" xfId="570"/>
    <cellStyle name="_FFF_SOFI_TEPs_AOK_130902" xfId="571"/>
    <cellStyle name="_FFF_SOFI_TEPs_AOK_130902_DCF" xfId="572"/>
    <cellStyle name="_FFF_SOFI_TEPs_AOK_130902_DCF 3 с увел  объемами 14 12 07 " xfId="573"/>
    <cellStyle name="_FFF_SOFI_TEPs_AOK_130902_DCF_Pavlodar_9" xfId="574"/>
    <cellStyle name="_FFF_Sofi145a" xfId="575"/>
    <cellStyle name="_FFF_Sofi145a_DCF" xfId="576"/>
    <cellStyle name="_FFF_Sofi145a_DCF 3 с увел  объемами 14 12 07 " xfId="577"/>
    <cellStyle name="_FFF_Sofi145a_DCF_Pavlodar_9" xfId="578"/>
    <cellStyle name="_FFF_Sofi153" xfId="579"/>
    <cellStyle name="_FFF_Sofi153_DCF" xfId="580"/>
    <cellStyle name="_FFF_Sofi153_DCF 3 с увел  объемами 14 12 07 " xfId="581"/>
    <cellStyle name="_FFF_Sofi153_DCF_Pavlodar_9" xfId="582"/>
    <cellStyle name="_FFF_Summary" xfId="583"/>
    <cellStyle name="_FFF_Summary_DCF" xfId="584"/>
    <cellStyle name="_FFF_Summary_DCF 3 с увел  объемами 14 12 07 " xfId="585"/>
    <cellStyle name="_FFF_Summary_DCF_Pavlodar_9" xfId="586"/>
    <cellStyle name="_FFF_SXXXX_Express_c Links" xfId="587"/>
    <cellStyle name="_FFF_SXXXX_Express_c Links_DCF" xfId="588"/>
    <cellStyle name="_FFF_SXXXX_Express_c Links_DCF 3 с увел  объемами 14 12 07 " xfId="589"/>
    <cellStyle name="_FFF_SXXXX_Express_c Links_DCF_Pavlodar_9" xfId="590"/>
    <cellStyle name="_FFF_Tax_form_1кв_3" xfId="591"/>
    <cellStyle name="_FFF_Tax_form_1кв_3_DCF" xfId="592"/>
    <cellStyle name="_FFF_Tax_form_1кв_3_DCF 3 с увел  объемами 14 12 07 " xfId="593"/>
    <cellStyle name="_FFF_Tax_form_1кв_3_DCF_Pavlodar_9" xfId="594"/>
    <cellStyle name="_FFF_test_11" xfId="595"/>
    <cellStyle name="_FFF_test_11_DCF" xfId="596"/>
    <cellStyle name="_FFF_test_11_DCF 3 с увел  объемами 14 12 07 " xfId="597"/>
    <cellStyle name="_FFF_test_11_DCF_Pavlodar_9" xfId="598"/>
    <cellStyle name="_FFF_БКЭ" xfId="599"/>
    <cellStyle name="_FFF_БКЭ_DCF" xfId="600"/>
    <cellStyle name="_FFF_БКЭ_DCF 3 с увел  объемами 14 12 07 " xfId="601"/>
    <cellStyle name="_FFF_БКЭ_DCF_Pavlodar_9" xfId="602"/>
    <cellStyle name="_FFF_для вставки в пакет за 2001" xfId="603"/>
    <cellStyle name="_FFF_для вставки в пакет за 2001_DCF" xfId="604"/>
    <cellStyle name="_FFF_для вставки в пакет за 2001_DCF 3 с увел  объемами 14 12 07 " xfId="605"/>
    <cellStyle name="_FFF_для вставки в пакет за 2001_DCF_Pavlodar_9" xfId="606"/>
    <cellStyle name="_FFF_дляГалиныВ" xfId="607"/>
    <cellStyle name="_FFF_дляГалиныВ_DCF" xfId="608"/>
    <cellStyle name="_FFF_дляГалиныВ_DCF 3 с увел  объемами 14 12 07 " xfId="609"/>
    <cellStyle name="_FFF_дляГалиныВ_DCF_Pavlodar_9" xfId="610"/>
    <cellStyle name="_FFF_Книга7" xfId="611"/>
    <cellStyle name="_FFF_Книга7_DCF" xfId="612"/>
    <cellStyle name="_FFF_Книга7_DCF 3 с увел  объемами 14 12 07 " xfId="613"/>
    <cellStyle name="_FFF_Книга7_DCF_Pavlodar_9" xfId="614"/>
    <cellStyle name="_FFF_Лист1" xfId="615"/>
    <cellStyle name="_FFF_Лист1_DCF" xfId="616"/>
    <cellStyle name="_FFF_Лист1_DCF 3 с увел  объемами 14 12 07 " xfId="617"/>
    <cellStyle name="_FFF_Лист1_DCF_Pavlodar_9" xfId="618"/>
    <cellStyle name="_FFF_ОСН. ДЕЯТ." xfId="619"/>
    <cellStyle name="_FFF_ОСН. ДЕЯТ._DCF" xfId="620"/>
    <cellStyle name="_FFF_ОСН. ДЕЯТ._DCF 3 с увел  объемами 14 12 07 " xfId="621"/>
    <cellStyle name="_FFF_ОСН. ДЕЯТ._DCF_Pavlodar_9" xfId="622"/>
    <cellStyle name="_FFF_Подразделения" xfId="623"/>
    <cellStyle name="_FFF_Подразделения_DCF" xfId="624"/>
    <cellStyle name="_FFF_Подразделения_DCF 3 с увел  объемами 14 12 07 " xfId="625"/>
    <cellStyle name="_FFF_Подразделения_DCF_Pavlodar_9" xfId="626"/>
    <cellStyle name="_FFF_Список тиражирования" xfId="627"/>
    <cellStyle name="_FFF_Список тиражирования_DCF" xfId="628"/>
    <cellStyle name="_FFF_Список тиражирования_DCF 3 с увел  объемами 14 12 07 " xfId="629"/>
    <cellStyle name="_FFF_Список тиражирования_DCF_Pavlodar_9" xfId="630"/>
    <cellStyle name="_FFF_Форма 12 last" xfId="631"/>
    <cellStyle name="_FFF_Форма 12 last_DCF" xfId="632"/>
    <cellStyle name="_FFF_Форма 12 last_DCF 3 с увел  объемами 14 12 07 " xfId="633"/>
    <cellStyle name="_FFF_Форма 12 last_DCF_Pavlodar_9" xfId="634"/>
    <cellStyle name="_Final_Book_010301" xfId="635"/>
    <cellStyle name="_Final_Book_010301_Capex-new" xfId="636"/>
    <cellStyle name="_Final_Book_010301_Capex-new_DCF" xfId="637"/>
    <cellStyle name="_Final_Book_010301_Capex-new_DCF 3 с увел  объемами 14 12 07 " xfId="638"/>
    <cellStyle name="_Final_Book_010301_Capex-new_DCF_Pavlodar_9" xfId="639"/>
    <cellStyle name="_Final_Book_010301_DCF" xfId="640"/>
    <cellStyle name="_Final_Book_010301_DCF 3 с увел  объемами 14 12 07 " xfId="641"/>
    <cellStyle name="_Final_Book_010301_DCF_Pavlodar_9" xfId="642"/>
    <cellStyle name="_Final_Book_010301_Financial Plan - final_2" xfId="643"/>
    <cellStyle name="_Final_Book_010301_Financial Plan - final_2_DCF" xfId="644"/>
    <cellStyle name="_Final_Book_010301_Financial Plan - final_2_DCF 3 с увел  объемами 14 12 07 " xfId="645"/>
    <cellStyle name="_Final_Book_010301_Financial Plan - final_2_DCF_Pavlodar_9" xfId="646"/>
    <cellStyle name="_Final_Book_010301_Form 01(MB)" xfId="647"/>
    <cellStyle name="_Final_Book_010301_Form 01(MB)_DCF" xfId="648"/>
    <cellStyle name="_Final_Book_010301_Form 01(MB)_DCF 3 с увел  объемами 14 12 07 " xfId="649"/>
    <cellStyle name="_Final_Book_010301_Form 01(MB)_DCF_Pavlodar_9" xfId="650"/>
    <cellStyle name="_Final_Book_010301_Links_NK" xfId="651"/>
    <cellStyle name="_Final_Book_010301_Links_NK_DCF" xfId="652"/>
    <cellStyle name="_Final_Book_010301_Links_NK_DCF 3 с увел  объемами 14 12 07 " xfId="653"/>
    <cellStyle name="_Final_Book_010301_Links_NK_DCF_Pavlodar_9" xfId="654"/>
    <cellStyle name="_Final_Book_010301_N20_5" xfId="655"/>
    <cellStyle name="_Final_Book_010301_N20_5_DCF" xfId="656"/>
    <cellStyle name="_Final_Book_010301_N20_5_DCF 3 с увел  объемами 14 12 07 " xfId="657"/>
    <cellStyle name="_Final_Book_010301_N20_5_DCF_Pavlodar_9" xfId="658"/>
    <cellStyle name="_Final_Book_010301_N20_6" xfId="659"/>
    <cellStyle name="_Final_Book_010301_N20_6_DCF" xfId="660"/>
    <cellStyle name="_Final_Book_010301_N20_6_DCF 3 с увел  объемами 14 12 07 " xfId="661"/>
    <cellStyle name="_Final_Book_010301_N20_6_DCF_Pavlodar_9" xfId="662"/>
    <cellStyle name="_Final_Book_010301_New Form10_2" xfId="663"/>
    <cellStyle name="_Final_Book_010301_New Form10_2_DCF" xfId="664"/>
    <cellStyle name="_Final_Book_010301_New Form10_2_DCF 3 с увел  объемами 14 12 07 " xfId="665"/>
    <cellStyle name="_Final_Book_010301_New Form10_2_DCF_Pavlodar_9" xfId="666"/>
    <cellStyle name="_Final_Book_010301_Nsi" xfId="667"/>
    <cellStyle name="_Final_Book_010301_Nsi - last version" xfId="668"/>
    <cellStyle name="_Final_Book_010301_Nsi - last version for programming" xfId="669"/>
    <cellStyle name="_Final_Book_010301_Nsi - last version for programming_DCF" xfId="670"/>
    <cellStyle name="_Final_Book_010301_Nsi - last version for programming_DCF 3 с увел  объемами 14 12 07 " xfId="671"/>
    <cellStyle name="_Final_Book_010301_Nsi - last version for programming_DCF_Pavlodar_9" xfId="672"/>
    <cellStyle name="_Final_Book_010301_Nsi - last version_DCF" xfId="673"/>
    <cellStyle name="_Final_Book_010301_Nsi - last version_DCF 3 с увел  объемами 14 12 07 " xfId="674"/>
    <cellStyle name="_Final_Book_010301_Nsi - last version_DCF_Pavlodar_9" xfId="675"/>
    <cellStyle name="_Final_Book_010301_Nsi - next_last version" xfId="676"/>
    <cellStyle name="_Final_Book_010301_Nsi - next_last version_DCF" xfId="677"/>
    <cellStyle name="_Final_Book_010301_Nsi - next_last version_DCF 3 с увел  объемами 14 12 07 " xfId="678"/>
    <cellStyle name="_Final_Book_010301_Nsi - next_last version_DCF_Pavlodar_9" xfId="679"/>
    <cellStyle name="_Final_Book_010301_Nsi - plan - final" xfId="680"/>
    <cellStyle name="_Final_Book_010301_Nsi - plan - final_DCF" xfId="681"/>
    <cellStyle name="_Final_Book_010301_Nsi - plan - final_DCF 3 с увел  объемами 14 12 07 " xfId="682"/>
    <cellStyle name="_Final_Book_010301_Nsi - plan - final_DCF_Pavlodar_9" xfId="683"/>
    <cellStyle name="_Final_Book_010301_Nsi -super_ last version" xfId="684"/>
    <cellStyle name="_Final_Book_010301_Nsi -super_ last version_DCF" xfId="685"/>
    <cellStyle name="_Final_Book_010301_Nsi -super_ last version_DCF 3 с увел  объемами 14 12 07 " xfId="686"/>
    <cellStyle name="_Final_Book_010301_Nsi -super_ last version_DCF_Pavlodar_9" xfId="687"/>
    <cellStyle name="_Final_Book_010301_Nsi(2)" xfId="688"/>
    <cellStyle name="_Final_Book_010301_Nsi(2)_DCF" xfId="689"/>
    <cellStyle name="_Final_Book_010301_Nsi(2)_DCF 3 с увел  объемами 14 12 07 " xfId="690"/>
    <cellStyle name="_Final_Book_010301_Nsi(2)_DCF_Pavlodar_9" xfId="691"/>
    <cellStyle name="_Final_Book_010301_Nsi_1" xfId="692"/>
    <cellStyle name="_Final_Book_010301_Nsi_1_DCF" xfId="693"/>
    <cellStyle name="_Final_Book_010301_Nsi_1_DCF 3 с увел  объемами 14 12 07 " xfId="694"/>
    <cellStyle name="_Final_Book_010301_Nsi_1_DCF_Pavlodar_9" xfId="695"/>
    <cellStyle name="_Final_Book_010301_Nsi_139" xfId="696"/>
    <cellStyle name="_Final_Book_010301_Nsi_139_DCF" xfId="697"/>
    <cellStyle name="_Final_Book_010301_Nsi_139_DCF 3 с увел  объемами 14 12 07 " xfId="698"/>
    <cellStyle name="_Final_Book_010301_Nsi_139_DCF_Pavlodar_9" xfId="699"/>
    <cellStyle name="_Final_Book_010301_Nsi_140" xfId="700"/>
    <cellStyle name="_Final_Book_010301_Nsi_140(Зах)" xfId="701"/>
    <cellStyle name="_Final_Book_010301_Nsi_140(Зах)_DCF" xfId="702"/>
    <cellStyle name="_Final_Book_010301_Nsi_140(Зах)_DCF 3 с увел  объемами 14 12 07 " xfId="703"/>
    <cellStyle name="_Final_Book_010301_Nsi_140(Зах)_DCF_Pavlodar_9" xfId="704"/>
    <cellStyle name="_Final_Book_010301_Nsi_140_DCF" xfId="705"/>
    <cellStyle name="_Final_Book_010301_Nsi_140_DCF 3 с увел  объемами 14 12 07 " xfId="706"/>
    <cellStyle name="_Final_Book_010301_Nsi_140_DCF_Pavlodar_9" xfId="707"/>
    <cellStyle name="_Final_Book_010301_Nsi_140_mod" xfId="708"/>
    <cellStyle name="_Final_Book_010301_Nsi_140_mod_DCF" xfId="709"/>
    <cellStyle name="_Final_Book_010301_Nsi_140_mod_DCF 3 с увел  объемами 14 12 07 " xfId="710"/>
    <cellStyle name="_Final_Book_010301_Nsi_140_mod_DCF_Pavlodar_9" xfId="711"/>
    <cellStyle name="_Final_Book_010301_Nsi_158" xfId="712"/>
    <cellStyle name="_Final_Book_010301_Nsi_158_DCF" xfId="713"/>
    <cellStyle name="_Final_Book_010301_Nsi_158_DCF 3 с увел  объемами 14 12 07 " xfId="714"/>
    <cellStyle name="_Final_Book_010301_Nsi_158_DCF_Pavlodar_9" xfId="715"/>
    <cellStyle name="_Final_Book_010301_Nsi_DCF" xfId="716"/>
    <cellStyle name="_Final_Book_010301_Nsi_DCF 3 с увел  объемами 14 12 07 " xfId="717"/>
    <cellStyle name="_Final_Book_010301_Nsi_DCF_Pavlodar_9" xfId="718"/>
    <cellStyle name="_Final_Book_010301_Nsi_Express" xfId="719"/>
    <cellStyle name="_Final_Book_010301_Nsi_Express_DCF" xfId="720"/>
    <cellStyle name="_Final_Book_010301_Nsi_Express_DCF 3 с увел  объемами 14 12 07 " xfId="721"/>
    <cellStyle name="_Final_Book_010301_Nsi_Express_DCF_Pavlodar_9" xfId="722"/>
    <cellStyle name="_Final_Book_010301_Nsi_Jan1" xfId="723"/>
    <cellStyle name="_Final_Book_010301_Nsi_Jan1_DCF" xfId="724"/>
    <cellStyle name="_Final_Book_010301_Nsi_Jan1_DCF 3 с увел  объемами 14 12 07 " xfId="725"/>
    <cellStyle name="_Final_Book_010301_Nsi_Jan1_DCF_Pavlodar_9" xfId="726"/>
    <cellStyle name="_Final_Book_010301_Nsi_test" xfId="727"/>
    <cellStyle name="_Final_Book_010301_Nsi_test_DCF" xfId="728"/>
    <cellStyle name="_Final_Book_010301_Nsi_test_DCF 3 с увел  объемами 14 12 07 " xfId="729"/>
    <cellStyle name="_Final_Book_010301_Nsi_test_DCF_Pavlodar_9" xfId="730"/>
    <cellStyle name="_Final_Book_010301_Nsi2" xfId="731"/>
    <cellStyle name="_Final_Book_010301_Nsi2_DCF" xfId="732"/>
    <cellStyle name="_Final_Book_010301_Nsi2_DCF 3 с увел  объемами 14 12 07 " xfId="733"/>
    <cellStyle name="_Final_Book_010301_Nsi2_DCF_Pavlodar_9" xfId="734"/>
    <cellStyle name="_Final_Book_010301_Nsi-Services" xfId="735"/>
    <cellStyle name="_Final_Book_010301_Nsi-Services_DCF" xfId="736"/>
    <cellStyle name="_Final_Book_010301_Nsi-Services_DCF 3 с увел  объемами 14 12 07 " xfId="737"/>
    <cellStyle name="_Final_Book_010301_Nsi-Services_DCF_Pavlodar_9" xfId="738"/>
    <cellStyle name="_Final_Book_010301_P&amp;L" xfId="739"/>
    <cellStyle name="_Final_Book_010301_P&amp;L_DCF" xfId="740"/>
    <cellStyle name="_Final_Book_010301_P&amp;L_DCF 3 с увел  объемами 14 12 07 " xfId="741"/>
    <cellStyle name="_Final_Book_010301_P&amp;L_DCF_Pavlodar_9" xfId="742"/>
    <cellStyle name="_Final_Book_010301_S0400" xfId="743"/>
    <cellStyle name="_Final_Book_010301_S0400_DCF" xfId="744"/>
    <cellStyle name="_Final_Book_010301_S0400_DCF 3 с увел  объемами 14 12 07 " xfId="745"/>
    <cellStyle name="_Final_Book_010301_S0400_DCF_Pavlodar_9" xfId="746"/>
    <cellStyle name="_Final_Book_010301_S13001" xfId="747"/>
    <cellStyle name="_Final_Book_010301_S13001_DCF" xfId="748"/>
    <cellStyle name="_Final_Book_010301_S13001_DCF 3 с увел  объемами 14 12 07 " xfId="749"/>
    <cellStyle name="_Final_Book_010301_S13001_DCF_Pavlodar_9" xfId="750"/>
    <cellStyle name="_Final_Book_010301_Sheet1" xfId="751"/>
    <cellStyle name="_Final_Book_010301_Sheet1_DCF" xfId="752"/>
    <cellStyle name="_Final_Book_010301_Sheet1_DCF 3 с увел  объемами 14 12 07 " xfId="753"/>
    <cellStyle name="_Final_Book_010301_Sheet1_DCF_Pavlodar_9" xfId="754"/>
    <cellStyle name="_Final_Book_010301_sofi - plan_AP270202ii" xfId="755"/>
    <cellStyle name="_Final_Book_010301_sofi - plan_AP270202ii_DCF" xfId="756"/>
    <cellStyle name="_Final_Book_010301_sofi - plan_AP270202ii_DCF 3 с увел  объемами 14 12 07 " xfId="757"/>
    <cellStyle name="_Final_Book_010301_sofi - plan_AP270202ii_DCF_Pavlodar_9" xfId="758"/>
    <cellStyle name="_Final_Book_010301_sofi - plan_AP270202iii" xfId="759"/>
    <cellStyle name="_Final_Book_010301_sofi - plan_AP270202iii_DCF" xfId="760"/>
    <cellStyle name="_Final_Book_010301_sofi - plan_AP270202iii_DCF 3 с увел  объемами 14 12 07 " xfId="761"/>
    <cellStyle name="_Final_Book_010301_sofi - plan_AP270202iii_DCF_Pavlodar_9" xfId="762"/>
    <cellStyle name="_Final_Book_010301_sofi - plan_AP270202iv" xfId="763"/>
    <cellStyle name="_Final_Book_010301_sofi - plan_AP270202iv_DCF" xfId="764"/>
    <cellStyle name="_Final_Book_010301_sofi - plan_AP270202iv_DCF 3 с увел  объемами 14 12 07 " xfId="765"/>
    <cellStyle name="_Final_Book_010301_sofi - plan_AP270202iv_DCF_Pavlodar_9" xfId="766"/>
    <cellStyle name="_Final_Book_010301_Sofi vs Sobi" xfId="767"/>
    <cellStyle name="_Final_Book_010301_Sofi vs Sobi_DCF" xfId="768"/>
    <cellStyle name="_Final_Book_010301_Sofi vs Sobi_DCF 3 с увел  объемами 14 12 07 " xfId="769"/>
    <cellStyle name="_Final_Book_010301_Sofi vs Sobi_DCF_Pavlodar_9" xfId="770"/>
    <cellStyle name="_Final_Book_010301_Sofi_PBD 27-11-01" xfId="771"/>
    <cellStyle name="_Final_Book_010301_Sofi_PBD 27-11-01_DCF" xfId="772"/>
    <cellStyle name="_Final_Book_010301_Sofi_PBD 27-11-01_DCF 3 с увел  объемами 14 12 07 " xfId="773"/>
    <cellStyle name="_Final_Book_010301_Sofi_PBD 27-11-01_DCF_Pavlodar_9" xfId="774"/>
    <cellStyle name="_Final_Book_010301_SOFI_TEPs_AOK_130902" xfId="775"/>
    <cellStyle name="_Final_Book_010301_SOFI_TEPs_AOK_130902_DCF" xfId="776"/>
    <cellStyle name="_Final_Book_010301_SOFI_TEPs_AOK_130902_DCF 3 с увел  объемами 14 12 07 " xfId="777"/>
    <cellStyle name="_Final_Book_010301_SOFI_TEPs_AOK_130902_DCF_Pavlodar_9" xfId="778"/>
    <cellStyle name="_Final_Book_010301_Sofi145a" xfId="779"/>
    <cellStyle name="_Final_Book_010301_Sofi145a_DCF" xfId="780"/>
    <cellStyle name="_Final_Book_010301_Sofi145a_DCF 3 с увел  объемами 14 12 07 " xfId="781"/>
    <cellStyle name="_Final_Book_010301_Sofi145a_DCF_Pavlodar_9" xfId="782"/>
    <cellStyle name="_Final_Book_010301_Sofi153" xfId="783"/>
    <cellStyle name="_Final_Book_010301_Sofi153_DCF" xfId="784"/>
    <cellStyle name="_Final_Book_010301_Sofi153_DCF 3 с увел  объемами 14 12 07 " xfId="785"/>
    <cellStyle name="_Final_Book_010301_Sofi153_DCF_Pavlodar_9" xfId="786"/>
    <cellStyle name="_Final_Book_010301_Summary" xfId="787"/>
    <cellStyle name="_Final_Book_010301_Summary_DCF" xfId="788"/>
    <cellStyle name="_Final_Book_010301_Summary_DCF 3 с увел  объемами 14 12 07 " xfId="789"/>
    <cellStyle name="_Final_Book_010301_Summary_DCF_Pavlodar_9" xfId="790"/>
    <cellStyle name="_Final_Book_010301_SXXXX_Express_c Links" xfId="791"/>
    <cellStyle name="_Final_Book_010301_SXXXX_Express_c Links_DCF" xfId="792"/>
    <cellStyle name="_Final_Book_010301_SXXXX_Express_c Links_DCF 3 с увел  объемами 14 12 07 " xfId="793"/>
    <cellStyle name="_Final_Book_010301_SXXXX_Express_c Links_DCF_Pavlodar_9" xfId="794"/>
    <cellStyle name="_Final_Book_010301_Tax_form_1кв_3" xfId="795"/>
    <cellStyle name="_Final_Book_010301_Tax_form_1кв_3_DCF" xfId="796"/>
    <cellStyle name="_Final_Book_010301_Tax_form_1кв_3_DCF 3 с увел  объемами 14 12 07 " xfId="797"/>
    <cellStyle name="_Final_Book_010301_Tax_form_1кв_3_DCF_Pavlodar_9" xfId="798"/>
    <cellStyle name="_Final_Book_010301_test_11" xfId="799"/>
    <cellStyle name="_Final_Book_010301_test_11_DCF" xfId="800"/>
    <cellStyle name="_Final_Book_010301_test_11_DCF 3 с увел  объемами 14 12 07 " xfId="801"/>
    <cellStyle name="_Final_Book_010301_test_11_DCF_Pavlodar_9" xfId="802"/>
    <cellStyle name="_Final_Book_010301_БКЭ" xfId="803"/>
    <cellStyle name="_Final_Book_010301_БКЭ_DCF" xfId="804"/>
    <cellStyle name="_Final_Book_010301_БКЭ_DCF 3 с увел  объемами 14 12 07 " xfId="805"/>
    <cellStyle name="_Final_Book_010301_БКЭ_DCF_Pavlodar_9" xfId="806"/>
    <cellStyle name="_Final_Book_010301_для вставки в пакет за 2001" xfId="807"/>
    <cellStyle name="_Final_Book_010301_для вставки в пакет за 2001_DCF" xfId="808"/>
    <cellStyle name="_Final_Book_010301_для вставки в пакет за 2001_DCF 3 с увел  объемами 14 12 07 " xfId="809"/>
    <cellStyle name="_Final_Book_010301_для вставки в пакет за 2001_DCF_Pavlodar_9" xfId="810"/>
    <cellStyle name="_Final_Book_010301_дляГалиныВ" xfId="811"/>
    <cellStyle name="_Final_Book_010301_дляГалиныВ_DCF" xfId="812"/>
    <cellStyle name="_Final_Book_010301_дляГалиныВ_DCF 3 с увел  объемами 14 12 07 " xfId="813"/>
    <cellStyle name="_Final_Book_010301_дляГалиныВ_DCF_Pavlodar_9" xfId="814"/>
    <cellStyle name="_Final_Book_010301_Книга7" xfId="815"/>
    <cellStyle name="_Final_Book_010301_Книга7_DCF" xfId="816"/>
    <cellStyle name="_Final_Book_010301_Книга7_DCF 3 с увел  объемами 14 12 07 " xfId="817"/>
    <cellStyle name="_Final_Book_010301_Книга7_DCF_Pavlodar_9" xfId="818"/>
    <cellStyle name="_Final_Book_010301_Лист1" xfId="819"/>
    <cellStyle name="_Final_Book_010301_Лист1_DCF" xfId="820"/>
    <cellStyle name="_Final_Book_010301_Лист1_DCF 3 с увел  объемами 14 12 07 " xfId="821"/>
    <cellStyle name="_Final_Book_010301_Лист1_DCF_Pavlodar_9" xfId="822"/>
    <cellStyle name="_Final_Book_010301_ОСН. ДЕЯТ." xfId="823"/>
    <cellStyle name="_Final_Book_010301_ОСН. ДЕЯТ._DCF" xfId="824"/>
    <cellStyle name="_Final_Book_010301_ОСН. ДЕЯТ._DCF 3 с увел  объемами 14 12 07 " xfId="825"/>
    <cellStyle name="_Final_Book_010301_ОСН. ДЕЯТ._DCF_Pavlodar_9" xfId="826"/>
    <cellStyle name="_Final_Book_010301_Подразделения" xfId="827"/>
    <cellStyle name="_Final_Book_010301_Подразделения_DCF" xfId="828"/>
    <cellStyle name="_Final_Book_010301_Подразделения_DCF 3 с увел  объемами 14 12 07 " xfId="829"/>
    <cellStyle name="_Final_Book_010301_Подразделения_DCF_Pavlodar_9" xfId="830"/>
    <cellStyle name="_Final_Book_010301_Список тиражирования" xfId="831"/>
    <cellStyle name="_Final_Book_010301_Список тиражирования_DCF" xfId="832"/>
    <cellStyle name="_Final_Book_010301_Список тиражирования_DCF 3 с увел  объемами 14 12 07 " xfId="833"/>
    <cellStyle name="_Final_Book_010301_Список тиражирования_DCF_Pavlodar_9" xfId="834"/>
    <cellStyle name="_Final_Book_010301_Форма 12 last" xfId="835"/>
    <cellStyle name="_Final_Book_010301_Форма 12 last_DCF" xfId="836"/>
    <cellStyle name="_Final_Book_010301_Форма 12 last_DCF 3 с увел  объемами 14 12 07 " xfId="837"/>
    <cellStyle name="_Final_Book_010301_Форма 12 last_DCF_Pavlodar_9" xfId="838"/>
    <cellStyle name="_Guidelines Amtel_USDonly" xfId="839"/>
    <cellStyle name="_Guidelines Amtel_USDonly_DCF" xfId="840"/>
    <cellStyle name="_Guidelines Amtel_USDonly_DCF 3 предприятия" xfId="841"/>
    <cellStyle name="_Guidelines Amtel_USDonly_DCF 3 с увел  объемами 14 12 07 " xfId="842"/>
    <cellStyle name="_Guidelines Amtel_USDonly_DCF_Pavlodar_9" xfId="843"/>
    <cellStyle name="_Guidelines Amtel_USDonly_информация по затратам и тарифам на  произ теплоэ" xfId="844"/>
    <cellStyle name="_Guidelines meat 2003" xfId="845"/>
    <cellStyle name="_Guidelines meat 2003_DCF" xfId="846"/>
    <cellStyle name="_Guidelines meat 2003_DCF 3 с увел  объемами 14 12 07 " xfId="847"/>
    <cellStyle name="_Guidelines meat 2003_DCF_Pavlodar_9" xfId="848"/>
    <cellStyle name="_Guidelines_Developed_Markets_IR_1" xfId="849"/>
    <cellStyle name="_Guidelines_Developed_Markets_IR_1_DCF" xfId="850"/>
    <cellStyle name="_Guidelines_Developed_Markets_IR_1_DCF 3 с увел  объемами 14 12 07 " xfId="851"/>
    <cellStyle name="_Guidelines_Developed_Markets_IR_1_DCF_Pavlodar_9" xfId="852"/>
    <cellStyle name="_Guidelines1998" xfId="853"/>
    <cellStyle name="_Guidelines1998_DCF" xfId="854"/>
    <cellStyle name="_Guidelines1998_DCF 3 с увел  объемами 14 12 07 " xfId="855"/>
    <cellStyle name="_Guidelines1998_DCF_Pavlodar_9" xfId="856"/>
    <cellStyle name="_Heading" xfId="857"/>
    <cellStyle name="_Heading_prestemp" xfId="858"/>
    <cellStyle name="_Heading_prestemp_6" xfId="859"/>
    <cellStyle name="_Heading_prestemp_DCF" xfId="860"/>
    <cellStyle name="_Heading_prestemp_DCF 3 с увел  объемами 14 12 07 " xfId="861"/>
    <cellStyle name="_Heading_prestemp_DCF_Pavlodar_9" xfId="862"/>
    <cellStyle name="_Heading_prestemp_DCF_Pavlodar_9_6" xfId="863"/>
    <cellStyle name="_Heading_prestemp_DCF_Pavlodar_9_Лист1" xfId="864"/>
    <cellStyle name="_Heading_prestemp_Лист1" xfId="865"/>
    <cellStyle name="_Highlight" xfId="866"/>
    <cellStyle name="_Highlight_DCF" xfId="867"/>
    <cellStyle name="_Highlight_DCF 3 предприятия" xfId="868"/>
    <cellStyle name="_Highlight_DCF 3 с увел  объемами 14 12 07 " xfId="869"/>
    <cellStyle name="_Highlight_DCF_Pavlodar_9" xfId="870"/>
    <cellStyle name="_Highlight_информация по затратам и тарифам на  произ теплоэ" xfId="871"/>
    <cellStyle name="_I-2010-Condition" xfId="872"/>
    <cellStyle name="_JSC CAFEC FS in excel sent 6.10.08" xfId="873"/>
    <cellStyle name="_Komet_DCF_25" xfId="874"/>
    <cellStyle name="_Komet_DCF_25_6" xfId="875"/>
    <cellStyle name="_Komet_DCF_25_DCF" xfId="876"/>
    <cellStyle name="_Komet_DCF_25_DCF 3 с увел  объемами 14 12 07 " xfId="877"/>
    <cellStyle name="_Komet_DCF_25_DCF_Pavlodar_9" xfId="878"/>
    <cellStyle name="_Komet_DCF_25_DCF_Pavlodar_9_6" xfId="879"/>
    <cellStyle name="_Komet_DCF_25_DCF_Pavlodar_9_Лист1" xfId="880"/>
    <cellStyle name="_Komet_DCF_25_Лист1" xfId="881"/>
    <cellStyle name="_Komet_DCF_26" xfId="882"/>
    <cellStyle name="_Komet_DCF_26_6" xfId="883"/>
    <cellStyle name="_Komet_DCF_26_DCF" xfId="884"/>
    <cellStyle name="_Komet_DCF_26_DCF 3 с увел  объемами 14 12 07 " xfId="885"/>
    <cellStyle name="_Komet_DCF_26_DCF_Pavlodar_9" xfId="886"/>
    <cellStyle name="_Komet_DCF_26_DCF_Pavlodar_9_6" xfId="887"/>
    <cellStyle name="_Komet_DCF_26_DCF_Pavlodar_9_Лист1" xfId="888"/>
    <cellStyle name="_Komet_DCF_26_Лист1" xfId="889"/>
    <cellStyle name="_Komi_Valuation_Draft_1_12-09-03" xfId="890"/>
    <cellStyle name="_Komi_Valuation_Draft_1_12-09-03_6" xfId="891"/>
    <cellStyle name="_Komi_Valuation_Draft_1_12-09-03_DCF" xfId="892"/>
    <cellStyle name="_Komi_Valuation_Draft_1_12-09-03_DCF 3 с увел  объемами 14 12 07 " xfId="893"/>
    <cellStyle name="_Komi_Valuation_Draft_1_12-09-03_DCF_Pavlodar_9" xfId="894"/>
    <cellStyle name="_Komi_Valuation_Draft_1_12-09-03_DCF_Pavlodar_9_6" xfId="895"/>
    <cellStyle name="_Komi_Valuation_Draft_1_12-09-03_DCF_Pavlodar_9_Лист1" xfId="896"/>
    <cellStyle name="_Komi_Valuation_Draft_1_12-09-03_Лист1" xfId="897"/>
    <cellStyle name="_KPI-5" xfId="898"/>
    <cellStyle name="_KPI-5_DCF" xfId="899"/>
    <cellStyle name="_KPI-5_DCF 3 с увел  объемами 14 12 07 " xfId="900"/>
    <cellStyle name="_KPI-5_DCF_Pavlodar_9" xfId="901"/>
    <cellStyle name="_KPI-5_Form 01(MB)" xfId="902"/>
    <cellStyle name="_KPI-5_Form 01(MB)_DCF" xfId="903"/>
    <cellStyle name="_KPI-5_Form 01(MB)_DCF 3 с увел  объемами 14 12 07 " xfId="904"/>
    <cellStyle name="_KPI-5_Form 01(MB)_DCF_Pavlodar_9" xfId="905"/>
    <cellStyle name="_KPI-5_Links_NK" xfId="906"/>
    <cellStyle name="_KPI-5_Links_NK_DCF" xfId="907"/>
    <cellStyle name="_KPI-5_Links_NK_DCF 3 с увел  объемами 14 12 07 " xfId="908"/>
    <cellStyle name="_KPI-5_Links_NK_DCF_Pavlodar_9" xfId="909"/>
    <cellStyle name="_KPI-5_Nsi" xfId="910"/>
    <cellStyle name="_KPI-5_Nsi(2)" xfId="911"/>
    <cellStyle name="_KPI-5_Nsi(2)_DCF" xfId="912"/>
    <cellStyle name="_KPI-5_Nsi(2)_DCF 3 с увел  объемами 14 12 07 " xfId="913"/>
    <cellStyle name="_KPI-5_Nsi(2)_DCF_Pavlodar_9" xfId="914"/>
    <cellStyle name="_KPI-5_Nsi_158" xfId="915"/>
    <cellStyle name="_KPI-5_Nsi_158_DCF" xfId="916"/>
    <cellStyle name="_KPI-5_Nsi_158_DCF 3 с увел  объемами 14 12 07 " xfId="917"/>
    <cellStyle name="_KPI-5_Nsi_158_DCF_Pavlodar_9" xfId="918"/>
    <cellStyle name="_KPI-5_Nsi_DCF" xfId="919"/>
    <cellStyle name="_KPI-5_Nsi_DCF 3 с увел  объемами 14 12 07 " xfId="920"/>
    <cellStyle name="_KPI-5_Nsi_DCF_Pavlodar_9" xfId="921"/>
    <cellStyle name="_KPI-5_Nsi_Express" xfId="922"/>
    <cellStyle name="_KPI-5_Nsi_Express_DCF" xfId="923"/>
    <cellStyle name="_KPI-5_Nsi_Express_DCF 3 с увел  объемами 14 12 07 " xfId="924"/>
    <cellStyle name="_KPI-5_Nsi_Express_DCF_Pavlodar_9" xfId="925"/>
    <cellStyle name="_KPI-5_Nsi_test" xfId="926"/>
    <cellStyle name="_KPI-5_Nsi_test_DCF" xfId="927"/>
    <cellStyle name="_KPI-5_Nsi_test_DCF 3 с увел  объемами 14 12 07 " xfId="928"/>
    <cellStyle name="_KPI-5_Nsi_test_DCF_Pavlodar_9" xfId="929"/>
    <cellStyle name="_KPI-5_Nsi-Services" xfId="930"/>
    <cellStyle name="_KPI-5_Nsi-Services_DCF" xfId="931"/>
    <cellStyle name="_KPI-5_Nsi-Services_DCF 3 с увел  объемами 14 12 07 " xfId="932"/>
    <cellStyle name="_KPI-5_Nsi-Services_DCF_Pavlodar_9" xfId="933"/>
    <cellStyle name="_KPI-5_S0400" xfId="934"/>
    <cellStyle name="_KPI-5_S0400_DCF" xfId="935"/>
    <cellStyle name="_KPI-5_S0400_DCF 3 с увел  объемами 14 12 07 " xfId="936"/>
    <cellStyle name="_KPI-5_S0400_DCF_Pavlodar_9" xfId="937"/>
    <cellStyle name="_KPI-5_S13001" xfId="938"/>
    <cellStyle name="_KPI-5_S13001_DCF" xfId="939"/>
    <cellStyle name="_KPI-5_S13001_DCF 3 с увел  объемами 14 12 07 " xfId="940"/>
    <cellStyle name="_KPI-5_S13001_DCF_Pavlodar_9" xfId="941"/>
    <cellStyle name="_KPI-5_SOFI_TEPs_AOK_130902" xfId="942"/>
    <cellStyle name="_KPI-5_SOFI_TEPs_AOK_130902_DCF" xfId="943"/>
    <cellStyle name="_KPI-5_SOFI_TEPs_AOK_130902_DCF 3 с увел  объемами 14 12 07 " xfId="944"/>
    <cellStyle name="_KPI-5_SOFI_TEPs_AOK_130902_DCF_Pavlodar_9" xfId="945"/>
    <cellStyle name="_KPI-5_SOFI_TEPs_AOK_130902_Dogovora" xfId="946"/>
    <cellStyle name="_KPI-5_SOFI_TEPs_AOK_130902_Dogovora_DCF" xfId="947"/>
    <cellStyle name="_KPI-5_SOFI_TEPs_AOK_130902_Dogovora_DCF 3 с увел  объемами 14 12 07 " xfId="948"/>
    <cellStyle name="_KPI-5_SOFI_TEPs_AOK_130902_Dogovora_DCF_Pavlodar_9" xfId="949"/>
    <cellStyle name="_KPI-5_SOFI_TEPs_AOK_130902_S14206_Akt_sverki" xfId="950"/>
    <cellStyle name="_KPI-5_SOFI_TEPs_AOK_130902_S14206_Akt_sverki_DCF" xfId="951"/>
    <cellStyle name="_KPI-5_SOFI_TEPs_AOK_130902_S14206_Akt_sverki_DCF 3 с увел  объемами 14 12 07 " xfId="952"/>
    <cellStyle name="_KPI-5_SOFI_TEPs_AOK_130902_S14206_Akt_sverki_DCF_Pavlodar_9" xfId="953"/>
    <cellStyle name="_KPI-5_SOFI_TEPs_AOK_130902_S14206_Akt_sverki_Договора_Express_4m2003_new" xfId="954"/>
    <cellStyle name="_KPI-5_SOFI_TEPs_AOK_130902_S14206_Akt_sverki_Договора_Express_4m2003_new_DCF" xfId="955"/>
    <cellStyle name="_KPI-5_SOFI_TEPs_AOK_130902_S14206_Akt_sverki_Договора_Express_4m2003_new_DCF 3 с увел  объемами 14 12 07 " xfId="956"/>
    <cellStyle name="_KPI-5_SOFI_TEPs_AOK_130902_S14206_Akt_sverki_Договора_Express_4m2003_new_DCF_Pavlodar_9" xfId="957"/>
    <cellStyle name="_KPI-5_SOFI_TEPs_AOK_130902_S15202_Akt_sverki" xfId="958"/>
    <cellStyle name="_KPI-5_SOFI_TEPs_AOK_130902_S15202_Akt_sverki_DCF" xfId="959"/>
    <cellStyle name="_KPI-5_SOFI_TEPs_AOK_130902_S15202_Akt_sverki_DCF 3 с увел  объемами 14 12 07 " xfId="960"/>
    <cellStyle name="_KPI-5_SOFI_TEPs_AOK_130902_S15202_Akt_sverki_DCF_Pavlodar_9" xfId="961"/>
    <cellStyle name="_KPI-5_SOFI_TEPs_AOK_130902_S15202_Akt_sverki_Договора_Express_4m2003_new" xfId="962"/>
    <cellStyle name="_KPI-5_SOFI_TEPs_AOK_130902_S15202_Akt_sverki_Договора_Express_4m2003_new_DCF" xfId="963"/>
    <cellStyle name="_KPI-5_SOFI_TEPs_AOK_130902_S15202_Akt_sverki_Договора_Express_4m2003_new_DCF 3 с увел  объемами 14 12 07 " xfId="964"/>
    <cellStyle name="_KPI-5_SOFI_TEPs_AOK_130902_S15202_Akt_sverki_Договора_Express_4m2003_new_DCF_Pavlodar_9" xfId="965"/>
    <cellStyle name="_KPI-5_SOFI_TEPs_AOK_130902_Договора_Express_4m2003_new" xfId="966"/>
    <cellStyle name="_KPI-5_SOFI_TEPs_AOK_130902_Договора_Express_4m2003_new_DCF" xfId="967"/>
    <cellStyle name="_KPI-5_SOFI_TEPs_AOK_130902_Договора_Express_4m2003_new_DCF 3 с увел  объемами 14 12 07 " xfId="968"/>
    <cellStyle name="_KPI-5_SOFI_TEPs_AOK_130902_Договора_Express_4m2003_new_DCF_Pavlodar_9" xfId="969"/>
    <cellStyle name="_KPI-5_SOFI_TEPs_AOK_130902_Книга1" xfId="970"/>
    <cellStyle name="_KPI-5_SOFI_TEPs_AOK_130902_Книга1_DCF" xfId="971"/>
    <cellStyle name="_KPI-5_SOFI_TEPs_AOK_130902_Книга1_DCF 3 с увел  объемами 14 12 07 " xfId="972"/>
    <cellStyle name="_KPI-5_SOFI_TEPs_AOK_130902_Книга1_DCF_Pavlodar_9" xfId="973"/>
    <cellStyle name="_KPI-5_Sofi145a" xfId="974"/>
    <cellStyle name="_KPI-5_Sofi145a_DCF" xfId="975"/>
    <cellStyle name="_KPI-5_Sofi145a_DCF 3 с увел  объемами 14 12 07 " xfId="976"/>
    <cellStyle name="_KPI-5_Sofi145a_DCF_Pavlodar_9" xfId="977"/>
    <cellStyle name="_KPI-5_Sofi153" xfId="978"/>
    <cellStyle name="_KPI-5_Sofi153_DCF" xfId="979"/>
    <cellStyle name="_KPI-5_Sofi153_DCF 3 с увел  объемами 14 12 07 " xfId="980"/>
    <cellStyle name="_KPI-5_Sofi153_DCF_Pavlodar_9" xfId="981"/>
    <cellStyle name="_KPI-5_SXXXX_Express_c Links" xfId="982"/>
    <cellStyle name="_KPI-5_SXXXX_Express_c Links_DCF" xfId="983"/>
    <cellStyle name="_KPI-5_SXXXX_Express_c Links_DCF 3 с увел  объемами 14 12 07 " xfId="984"/>
    <cellStyle name="_KPI-5_SXXXX_Express_c Links_DCF_Pavlodar_9" xfId="985"/>
    <cellStyle name="_KPI-5_test_11" xfId="986"/>
    <cellStyle name="_KPI-5_test_11_DCF" xfId="987"/>
    <cellStyle name="_KPI-5_test_11_DCF 3 с увел  объемами 14 12 07 " xfId="988"/>
    <cellStyle name="_KPI-5_test_11_DCF_Pavlodar_9" xfId="989"/>
    <cellStyle name="_KPI-5_для вставки в пакет за 2001" xfId="990"/>
    <cellStyle name="_KPI-5_для вставки в пакет за 2001_DCF" xfId="991"/>
    <cellStyle name="_KPI-5_для вставки в пакет за 2001_DCF 3 с увел  объемами 14 12 07 " xfId="992"/>
    <cellStyle name="_KPI-5_для вставки в пакет за 2001_DCF_Pavlodar_9" xfId="993"/>
    <cellStyle name="_KPI-5_дляГалиныВ" xfId="994"/>
    <cellStyle name="_KPI-5_дляГалиныВ_DCF" xfId="995"/>
    <cellStyle name="_KPI-5_дляГалиныВ_DCF 3 с увел  объемами 14 12 07 " xfId="996"/>
    <cellStyle name="_KPI-5_дляГалиныВ_DCF_Pavlodar_9" xfId="997"/>
    <cellStyle name="_KPI-5_Лист1" xfId="998"/>
    <cellStyle name="_KPI-5_Лист1_DCF" xfId="999"/>
    <cellStyle name="_KPI-5_Лист1_DCF 3 с увел  объемами 14 12 07 " xfId="1000"/>
    <cellStyle name="_KPI-5_Лист1_DCF_Pavlodar_9" xfId="1001"/>
    <cellStyle name="_KPI-5_Подразделения" xfId="1002"/>
    <cellStyle name="_KPI-5_Подразделения_DCF" xfId="1003"/>
    <cellStyle name="_KPI-5_Подразделения_DCF 3 с увел  объемами 14 12 07 " xfId="1004"/>
    <cellStyle name="_KPI-5_Подразделения_DCF_Pavlodar_9" xfId="1005"/>
    <cellStyle name="_KPI-5_Список тиражирования" xfId="1006"/>
    <cellStyle name="_KPI-5_Список тиражирования_DCF" xfId="1007"/>
    <cellStyle name="_KPI-5_Список тиражирования_DCF 3 с увел  объемами 14 12 07 " xfId="1008"/>
    <cellStyle name="_KPI-5_Список тиражирования_DCF_Pavlodar_9" xfId="1009"/>
    <cellStyle name="_KPI-5_Форма 12 last" xfId="1010"/>
    <cellStyle name="_KPI-5_Форма 12 last_DCF" xfId="1011"/>
    <cellStyle name="_KPI-5_Форма 12 last_DCF 3 с увел  объемами 14 12 07 " xfId="1012"/>
    <cellStyle name="_KPI-5_Форма 12 last_DCF_Pavlodar_9" xfId="1013"/>
    <cellStyle name="_Model_Amtel_2005_Draft7_final" xfId="1014"/>
    <cellStyle name="_Model_Amtel_2005_Draft7_final_DCF" xfId="1015"/>
    <cellStyle name="_Model_Amtel_2005_Draft7_final_DCF 3 с увел  объемами 14 12 07 " xfId="1016"/>
    <cellStyle name="_Model_Amtel_2005_Draft7_final_DCF_Pavlodar_9" xfId="1017"/>
    <cellStyle name="_Model_Westa_July_12_2002" xfId="1018"/>
    <cellStyle name="_Model_Westa_July_12_2002_DCF" xfId="1019"/>
    <cellStyle name="_Model_Westa_July_12_2002_DCF 3 с увел  объемами 14 12 07 " xfId="1020"/>
    <cellStyle name="_Model_Westa_July_12_2002_DCF_Pavlodar_9" xfId="1021"/>
    <cellStyle name="_Model_Westa_July_12_2002_Komet_DCF_25" xfId="1022"/>
    <cellStyle name="_Model_Westa_July_12_2002_Komet_DCF_25_6" xfId="1023"/>
    <cellStyle name="_Model_Westa_July_12_2002_Komet_DCF_25_DCF" xfId="1024"/>
    <cellStyle name="_Model_Westa_July_12_2002_Komet_DCF_25_DCF 3 с увел  объемами 14 12 07 " xfId="1025"/>
    <cellStyle name="_Model_Westa_July_12_2002_Komet_DCF_25_DCF 3 с увел  объемами 14 12 07 _ЦАЭК_ТС_ФМ_100$_до_2030_-_02.10.10" xfId="1026"/>
    <cellStyle name="_Model_Westa_July_12_2002_Komet_DCF_25_DCF_Pavlodar_9" xfId="1027"/>
    <cellStyle name="_Model_Westa_July_12_2002_Komet_DCF_25_DCF_Pavlodar_9_6" xfId="1028"/>
    <cellStyle name="_Model_Westa_July_12_2002_Komet_DCF_25_DCF_Pavlodar_9_Лист1" xfId="1029"/>
    <cellStyle name="_Model_Westa_July_12_2002_Komet_DCF_25_DCF_Pavlodar_9_ЦАЭК_ТС_ФМ_100$_до_2030_-_02.10.10" xfId="1030"/>
    <cellStyle name="_Model_Westa_July_12_2002_Komet_DCF_25_DCF_ЦАЭК_ТС_ФМ_100$_до_2030_-_02.10.10" xfId="1031"/>
    <cellStyle name="_Model_Westa_July_12_2002_Komet_DCF_25_Лист1" xfId="1032"/>
    <cellStyle name="_Model_Westa_July_12_2002_Komet_DCF_25_ЦАЭК_ТС_ФМ_100$_до_2030_-_02.10.10" xfId="1033"/>
    <cellStyle name="_Model_Westa_July_12_2002_Komet_DCF_26" xfId="1034"/>
    <cellStyle name="_Model_Westa_July_12_2002_Komet_DCF_26_6" xfId="1035"/>
    <cellStyle name="_Model_Westa_July_12_2002_Komet_DCF_26_DCF" xfId="1036"/>
    <cellStyle name="_Model_Westa_July_12_2002_Komet_DCF_26_DCF 3 с увел  объемами 14 12 07 " xfId="1037"/>
    <cellStyle name="_Model_Westa_July_12_2002_Komet_DCF_26_DCF 3 с увел  объемами 14 12 07 _ЦАЭК_ТС_ФМ_100$_до_2030_-_02.10.10" xfId="1038"/>
    <cellStyle name="_Model_Westa_July_12_2002_Komet_DCF_26_DCF_Pavlodar_9" xfId="1039"/>
    <cellStyle name="_Model_Westa_July_12_2002_Komet_DCF_26_DCF_Pavlodar_9_6" xfId="1040"/>
    <cellStyle name="_Model_Westa_July_12_2002_Komet_DCF_26_DCF_Pavlodar_9_Лист1" xfId="1041"/>
    <cellStyle name="_Model_Westa_July_12_2002_Komet_DCF_26_DCF_Pavlodar_9_ЦАЭК_ТС_ФМ_100$_до_2030_-_02.10.10" xfId="1042"/>
    <cellStyle name="_Model_Westa_July_12_2002_Komet_DCF_26_DCF_ЦАЭК_ТС_ФМ_100$_до_2030_-_02.10.10" xfId="1043"/>
    <cellStyle name="_Model_Westa_July_12_2002_Komet_DCF_26_Лист1" xfId="1044"/>
    <cellStyle name="_Model_Westa_July_12_2002_Komet_DCF_26_ЦАЭК_ТС_ФМ_100$_до_2030_-_02.10.10" xfId="1045"/>
    <cellStyle name="_Multiple" xfId="1046"/>
    <cellStyle name="_Multiple_Copy of Uralkali Summary Business Plan 14 Apr 04 (sent)1250404 input for Union DCF" xfId="1047"/>
    <cellStyle name="_Multiple_Copy of Uralkali Summary Business Plan 14 Apr 04 (sent)1250404 input for Union DCF_DCF" xfId="1048"/>
    <cellStyle name="_Multiple_Copy of Uralkali Summary Business Plan 14 Apr 04 (sent)1250404 input for Union DCF_DCF 3 предприятия" xfId="1049"/>
    <cellStyle name="_Multiple_Copy of Uralkali Summary Business Plan 14 Apr 04 (sent)1250404 input for Union DCF_DCF 3 с увел  объемами 14 12 07 " xfId="1050"/>
    <cellStyle name="_Multiple_Copy of Uralkali Summary Business Plan 14 Apr 04 (sent)1250404 input for Union DCF_DCF_Pavlodar_9" xfId="1051"/>
    <cellStyle name="_Multiple_Copy of Uralkali Summary Business Plan 14 Apr 04 (sent)1250404 input for Union DCF_информация по затратам и тарифам на  произ теплоэ" xfId="1052"/>
    <cellStyle name="_Multiple_DCF" xfId="1053"/>
    <cellStyle name="_Multiple_DCF 3 предприятия" xfId="1054"/>
    <cellStyle name="_Multiple_DCF 3 с увел  объемами 14 12 07 " xfId="1055"/>
    <cellStyle name="_Multiple_DCF_Pavlodar_9" xfId="1056"/>
    <cellStyle name="_Multiple_информация по затратам и тарифам на  произ теплоэ" xfId="1057"/>
    <cellStyle name="_MultipleSpace" xfId="1058"/>
    <cellStyle name="_MultipleSpace_Copy of Uralkali Summary Business Plan 14 Apr 04 (sent)1250404 input for Union DCF" xfId="1059"/>
    <cellStyle name="_MultipleSpace_Copy of Uralkali Summary Business Plan 14 Apr 04 (sent)1250404 input for Union DCF_DCF" xfId="1060"/>
    <cellStyle name="_MultipleSpace_Copy of Uralkali Summary Business Plan 14 Apr 04 (sent)1250404 input for Union DCF_DCF 3 предприятия" xfId="1061"/>
    <cellStyle name="_MultipleSpace_Copy of Uralkali Summary Business Plan 14 Apr 04 (sent)1250404 input for Union DCF_DCF 3 с увел  объемами 14 12 07 " xfId="1062"/>
    <cellStyle name="_MultipleSpace_Copy of Uralkali Summary Business Plan 14 Apr 04 (sent)1250404 input for Union DCF_DCF_Pavlodar_9" xfId="1063"/>
    <cellStyle name="_MultipleSpace_Copy of Uralkali Summary Business Plan 14 Apr 04 (sent)1250404 input for Union DCF_информация по затратам и тарифам на  произ теплоэ" xfId="1064"/>
    <cellStyle name="_MultipleSpace_DCF" xfId="1065"/>
    <cellStyle name="_MultipleSpace_DCF 3 предприятия" xfId="1066"/>
    <cellStyle name="_MultipleSpace_DCF 3 с увел  объемами 14 12 07 " xfId="1067"/>
    <cellStyle name="_MultipleSpace_DCF_Pavlodar_9" xfId="1068"/>
    <cellStyle name="_MultipleSpace_информация по затратам и тарифам на  произ теплоэ" xfId="1069"/>
    <cellStyle name="_New_Sofi" xfId="1070"/>
    <cellStyle name="_New_Sofi_Capex-new" xfId="1071"/>
    <cellStyle name="_New_Sofi_Capex-new_DCF" xfId="1072"/>
    <cellStyle name="_New_Sofi_Capex-new_DCF 3 с увел  объемами 14 12 07 " xfId="1073"/>
    <cellStyle name="_New_Sofi_Capex-new_DCF_Pavlodar_9" xfId="1074"/>
    <cellStyle name="_New_Sofi_DCF" xfId="1075"/>
    <cellStyle name="_New_Sofi_DCF 3 с увел  объемами 14 12 07 " xfId="1076"/>
    <cellStyle name="_New_Sofi_DCF_Pavlodar_9" xfId="1077"/>
    <cellStyle name="_New_Sofi_FFF" xfId="1078"/>
    <cellStyle name="_New_Sofi_FFF_DCF" xfId="1079"/>
    <cellStyle name="_New_Sofi_FFF_DCF 3 с увел  объемами 14 12 07 " xfId="1080"/>
    <cellStyle name="_New_Sofi_FFF_DCF_Pavlodar_9" xfId="1081"/>
    <cellStyle name="_New_Sofi_Financial Plan - final_2" xfId="1082"/>
    <cellStyle name="_New_Sofi_Financial Plan - final_2_DCF" xfId="1083"/>
    <cellStyle name="_New_Sofi_Financial Plan - final_2_DCF 3 с увел  объемами 14 12 07 " xfId="1084"/>
    <cellStyle name="_New_Sofi_Financial Plan - final_2_DCF_Pavlodar_9" xfId="1085"/>
    <cellStyle name="_New_Sofi_Form 01(MB)" xfId="1086"/>
    <cellStyle name="_New_Sofi_Form 01(MB)_DCF" xfId="1087"/>
    <cellStyle name="_New_Sofi_Form 01(MB)_DCF 3 с увел  объемами 14 12 07 " xfId="1088"/>
    <cellStyle name="_New_Sofi_Form 01(MB)_DCF_Pavlodar_9" xfId="1089"/>
    <cellStyle name="_New_Sofi_Links_NK" xfId="1090"/>
    <cellStyle name="_New_Sofi_Links_NK_DCF" xfId="1091"/>
    <cellStyle name="_New_Sofi_Links_NK_DCF 3 с увел  объемами 14 12 07 " xfId="1092"/>
    <cellStyle name="_New_Sofi_Links_NK_DCF_Pavlodar_9" xfId="1093"/>
    <cellStyle name="_New_Sofi_N20_5" xfId="1094"/>
    <cellStyle name="_New_Sofi_N20_5_DCF" xfId="1095"/>
    <cellStyle name="_New_Sofi_N20_5_DCF 3 с увел  объемами 14 12 07 " xfId="1096"/>
    <cellStyle name="_New_Sofi_N20_5_DCF_Pavlodar_9" xfId="1097"/>
    <cellStyle name="_New_Sofi_N20_6" xfId="1098"/>
    <cellStyle name="_New_Sofi_N20_6_DCF" xfId="1099"/>
    <cellStyle name="_New_Sofi_N20_6_DCF 3 с увел  объемами 14 12 07 " xfId="1100"/>
    <cellStyle name="_New_Sofi_N20_6_DCF_Pavlodar_9" xfId="1101"/>
    <cellStyle name="_New_Sofi_New Form10_2" xfId="1102"/>
    <cellStyle name="_New_Sofi_New Form10_2_DCF" xfId="1103"/>
    <cellStyle name="_New_Sofi_New Form10_2_DCF 3 с увел  объемами 14 12 07 " xfId="1104"/>
    <cellStyle name="_New_Sofi_New Form10_2_DCF_Pavlodar_9" xfId="1105"/>
    <cellStyle name="_New_Sofi_Nsi" xfId="1106"/>
    <cellStyle name="_New_Sofi_Nsi - last version" xfId="1107"/>
    <cellStyle name="_New_Sofi_Nsi - last version for programming" xfId="1108"/>
    <cellStyle name="_New_Sofi_Nsi - last version for programming_DCF" xfId="1109"/>
    <cellStyle name="_New_Sofi_Nsi - last version for programming_DCF 3 с увел  объемами 14 12 07 " xfId="1110"/>
    <cellStyle name="_New_Sofi_Nsi - last version for programming_DCF_Pavlodar_9" xfId="1111"/>
    <cellStyle name="_New_Sofi_Nsi - last version_DCF" xfId="1112"/>
    <cellStyle name="_New_Sofi_Nsi - last version_DCF 3 с увел  объемами 14 12 07 " xfId="1113"/>
    <cellStyle name="_New_Sofi_Nsi - last version_DCF_Pavlodar_9" xfId="1114"/>
    <cellStyle name="_New_Sofi_Nsi - next_last version" xfId="1115"/>
    <cellStyle name="_New_Sofi_Nsi - next_last version_DCF" xfId="1116"/>
    <cellStyle name="_New_Sofi_Nsi - next_last version_DCF 3 с увел  объемами 14 12 07 " xfId="1117"/>
    <cellStyle name="_New_Sofi_Nsi - next_last version_DCF_Pavlodar_9" xfId="1118"/>
    <cellStyle name="_New_Sofi_Nsi - plan - final" xfId="1119"/>
    <cellStyle name="_New_Sofi_Nsi - plan - final_DCF" xfId="1120"/>
    <cellStyle name="_New_Sofi_Nsi - plan - final_DCF 3 с увел  объемами 14 12 07 " xfId="1121"/>
    <cellStyle name="_New_Sofi_Nsi - plan - final_DCF_Pavlodar_9" xfId="1122"/>
    <cellStyle name="_New_Sofi_Nsi -super_ last version" xfId="1123"/>
    <cellStyle name="_New_Sofi_Nsi -super_ last version_DCF" xfId="1124"/>
    <cellStyle name="_New_Sofi_Nsi -super_ last version_DCF 3 с увел  объемами 14 12 07 " xfId="1125"/>
    <cellStyle name="_New_Sofi_Nsi -super_ last version_DCF_Pavlodar_9" xfId="1126"/>
    <cellStyle name="_New_Sofi_Nsi(2)" xfId="1127"/>
    <cellStyle name="_New_Sofi_Nsi(2)_DCF" xfId="1128"/>
    <cellStyle name="_New_Sofi_Nsi(2)_DCF 3 с увел  объемами 14 12 07 " xfId="1129"/>
    <cellStyle name="_New_Sofi_Nsi(2)_DCF_Pavlodar_9" xfId="1130"/>
    <cellStyle name="_New_Sofi_Nsi_1" xfId="1131"/>
    <cellStyle name="_New_Sofi_Nsi_1_DCF" xfId="1132"/>
    <cellStyle name="_New_Sofi_Nsi_1_DCF 3 с увел  объемами 14 12 07 " xfId="1133"/>
    <cellStyle name="_New_Sofi_Nsi_1_DCF_Pavlodar_9" xfId="1134"/>
    <cellStyle name="_New_Sofi_Nsi_139" xfId="1135"/>
    <cellStyle name="_New_Sofi_Nsi_139_DCF" xfId="1136"/>
    <cellStyle name="_New_Sofi_Nsi_139_DCF 3 с увел  объемами 14 12 07 " xfId="1137"/>
    <cellStyle name="_New_Sofi_Nsi_139_DCF_Pavlodar_9" xfId="1138"/>
    <cellStyle name="_New_Sofi_Nsi_140" xfId="1139"/>
    <cellStyle name="_New_Sofi_Nsi_140(Зах)" xfId="1140"/>
    <cellStyle name="_New_Sofi_Nsi_140(Зах)_DCF" xfId="1141"/>
    <cellStyle name="_New_Sofi_Nsi_140(Зах)_DCF 3 с увел  объемами 14 12 07 " xfId="1142"/>
    <cellStyle name="_New_Sofi_Nsi_140(Зах)_DCF_Pavlodar_9" xfId="1143"/>
    <cellStyle name="_New_Sofi_Nsi_140_DCF" xfId="1144"/>
    <cellStyle name="_New_Sofi_Nsi_140_DCF 3 с увел  объемами 14 12 07 " xfId="1145"/>
    <cellStyle name="_New_Sofi_Nsi_140_DCF_Pavlodar_9" xfId="1146"/>
    <cellStyle name="_New_Sofi_Nsi_140_mod" xfId="1147"/>
    <cellStyle name="_New_Sofi_Nsi_140_mod_DCF" xfId="1148"/>
    <cellStyle name="_New_Sofi_Nsi_140_mod_DCF 3 с увел  объемами 14 12 07 " xfId="1149"/>
    <cellStyle name="_New_Sofi_Nsi_140_mod_DCF_Pavlodar_9" xfId="1150"/>
    <cellStyle name="_New_Sofi_Nsi_158" xfId="1151"/>
    <cellStyle name="_New_Sofi_Nsi_158_DCF" xfId="1152"/>
    <cellStyle name="_New_Sofi_Nsi_158_DCF 3 с увел  объемами 14 12 07 " xfId="1153"/>
    <cellStyle name="_New_Sofi_Nsi_158_DCF_Pavlodar_9" xfId="1154"/>
    <cellStyle name="_New_Sofi_Nsi_DCF" xfId="1155"/>
    <cellStyle name="_New_Sofi_Nsi_DCF 3 с увел  объемами 14 12 07 " xfId="1156"/>
    <cellStyle name="_New_Sofi_Nsi_DCF_Pavlodar_9" xfId="1157"/>
    <cellStyle name="_New_Sofi_Nsi_Express" xfId="1158"/>
    <cellStyle name="_New_Sofi_Nsi_Express_DCF" xfId="1159"/>
    <cellStyle name="_New_Sofi_Nsi_Express_DCF 3 с увел  объемами 14 12 07 " xfId="1160"/>
    <cellStyle name="_New_Sofi_Nsi_Express_DCF_Pavlodar_9" xfId="1161"/>
    <cellStyle name="_New_Sofi_Nsi_Jan1" xfId="1162"/>
    <cellStyle name="_New_Sofi_Nsi_Jan1_DCF" xfId="1163"/>
    <cellStyle name="_New_Sofi_Nsi_Jan1_DCF 3 с увел  объемами 14 12 07 " xfId="1164"/>
    <cellStyle name="_New_Sofi_Nsi_Jan1_DCF_Pavlodar_9" xfId="1165"/>
    <cellStyle name="_New_Sofi_Nsi_test" xfId="1166"/>
    <cellStyle name="_New_Sofi_Nsi_test_DCF" xfId="1167"/>
    <cellStyle name="_New_Sofi_Nsi_test_DCF 3 с увел  объемами 14 12 07 " xfId="1168"/>
    <cellStyle name="_New_Sofi_Nsi_test_DCF_Pavlodar_9" xfId="1169"/>
    <cellStyle name="_New_Sofi_Nsi2" xfId="1170"/>
    <cellStyle name="_New_Sofi_Nsi2_DCF" xfId="1171"/>
    <cellStyle name="_New_Sofi_Nsi2_DCF 3 с увел  объемами 14 12 07 " xfId="1172"/>
    <cellStyle name="_New_Sofi_Nsi2_DCF_Pavlodar_9" xfId="1173"/>
    <cellStyle name="_New_Sofi_Nsi-Services" xfId="1174"/>
    <cellStyle name="_New_Sofi_Nsi-Services_DCF" xfId="1175"/>
    <cellStyle name="_New_Sofi_Nsi-Services_DCF 3 с увел  объемами 14 12 07 " xfId="1176"/>
    <cellStyle name="_New_Sofi_Nsi-Services_DCF_Pavlodar_9" xfId="1177"/>
    <cellStyle name="_New_Sofi_P&amp;L" xfId="1178"/>
    <cellStyle name="_New_Sofi_P&amp;L_DCF" xfId="1179"/>
    <cellStyle name="_New_Sofi_P&amp;L_DCF 3 с увел  объемами 14 12 07 " xfId="1180"/>
    <cellStyle name="_New_Sofi_P&amp;L_DCF_Pavlodar_9" xfId="1181"/>
    <cellStyle name="_New_Sofi_S0400" xfId="1182"/>
    <cellStyle name="_New_Sofi_S0400_DCF" xfId="1183"/>
    <cellStyle name="_New_Sofi_S0400_DCF 3 с увел  объемами 14 12 07 " xfId="1184"/>
    <cellStyle name="_New_Sofi_S0400_DCF_Pavlodar_9" xfId="1185"/>
    <cellStyle name="_New_Sofi_S13001" xfId="1186"/>
    <cellStyle name="_New_Sofi_S13001_DCF" xfId="1187"/>
    <cellStyle name="_New_Sofi_S13001_DCF 3 с увел  объемами 14 12 07 " xfId="1188"/>
    <cellStyle name="_New_Sofi_S13001_DCF_Pavlodar_9" xfId="1189"/>
    <cellStyle name="_New_Sofi_Sheet1" xfId="1190"/>
    <cellStyle name="_New_Sofi_Sheet1_DCF" xfId="1191"/>
    <cellStyle name="_New_Sofi_Sheet1_DCF 3 с увел  объемами 14 12 07 " xfId="1192"/>
    <cellStyle name="_New_Sofi_Sheet1_DCF_Pavlodar_9" xfId="1193"/>
    <cellStyle name="_New_Sofi_sofi - plan_AP270202ii" xfId="1194"/>
    <cellStyle name="_New_Sofi_sofi - plan_AP270202ii_DCF" xfId="1195"/>
    <cellStyle name="_New_Sofi_sofi - plan_AP270202ii_DCF 3 с увел  объемами 14 12 07 " xfId="1196"/>
    <cellStyle name="_New_Sofi_sofi - plan_AP270202ii_DCF_Pavlodar_9" xfId="1197"/>
    <cellStyle name="_New_Sofi_sofi - plan_AP270202iii" xfId="1198"/>
    <cellStyle name="_New_Sofi_sofi - plan_AP270202iii_DCF" xfId="1199"/>
    <cellStyle name="_New_Sofi_sofi - plan_AP270202iii_DCF 3 с увел  объемами 14 12 07 " xfId="1200"/>
    <cellStyle name="_New_Sofi_sofi - plan_AP270202iii_DCF_Pavlodar_9" xfId="1201"/>
    <cellStyle name="_New_Sofi_sofi - plan_AP270202iv" xfId="1202"/>
    <cellStyle name="_New_Sofi_sofi - plan_AP270202iv_DCF" xfId="1203"/>
    <cellStyle name="_New_Sofi_sofi - plan_AP270202iv_DCF 3 с увел  объемами 14 12 07 " xfId="1204"/>
    <cellStyle name="_New_Sofi_sofi - plan_AP270202iv_DCF_Pavlodar_9" xfId="1205"/>
    <cellStyle name="_New_Sofi_Sofi vs Sobi" xfId="1206"/>
    <cellStyle name="_New_Sofi_Sofi vs Sobi_DCF" xfId="1207"/>
    <cellStyle name="_New_Sofi_Sofi vs Sobi_DCF 3 с увел  объемами 14 12 07 " xfId="1208"/>
    <cellStyle name="_New_Sofi_Sofi vs Sobi_DCF_Pavlodar_9" xfId="1209"/>
    <cellStyle name="_New_Sofi_Sofi_PBD 27-11-01" xfId="1210"/>
    <cellStyle name="_New_Sofi_Sofi_PBD 27-11-01_DCF" xfId="1211"/>
    <cellStyle name="_New_Sofi_Sofi_PBD 27-11-01_DCF 3 с увел  объемами 14 12 07 " xfId="1212"/>
    <cellStyle name="_New_Sofi_Sofi_PBD 27-11-01_DCF_Pavlodar_9" xfId="1213"/>
    <cellStyle name="_New_Sofi_SOFI_TEPs_AOK_130902" xfId="1214"/>
    <cellStyle name="_New_Sofi_SOFI_TEPs_AOK_130902_DCF" xfId="1215"/>
    <cellStyle name="_New_Sofi_SOFI_TEPs_AOK_130902_DCF 3 с увел  объемами 14 12 07 " xfId="1216"/>
    <cellStyle name="_New_Sofi_SOFI_TEPs_AOK_130902_DCF_Pavlodar_9" xfId="1217"/>
    <cellStyle name="_New_Sofi_Sofi145a" xfId="1218"/>
    <cellStyle name="_New_Sofi_Sofi145a_DCF" xfId="1219"/>
    <cellStyle name="_New_Sofi_Sofi145a_DCF 3 с увел  объемами 14 12 07 " xfId="1220"/>
    <cellStyle name="_New_Sofi_Sofi145a_DCF_Pavlodar_9" xfId="1221"/>
    <cellStyle name="_New_Sofi_Sofi153" xfId="1222"/>
    <cellStyle name="_New_Sofi_Sofi153_DCF" xfId="1223"/>
    <cellStyle name="_New_Sofi_Sofi153_DCF 3 с увел  объемами 14 12 07 " xfId="1224"/>
    <cellStyle name="_New_Sofi_Sofi153_DCF_Pavlodar_9" xfId="1225"/>
    <cellStyle name="_New_Sofi_Summary" xfId="1226"/>
    <cellStyle name="_New_Sofi_Summary_DCF" xfId="1227"/>
    <cellStyle name="_New_Sofi_Summary_DCF 3 с увел  объемами 14 12 07 " xfId="1228"/>
    <cellStyle name="_New_Sofi_Summary_DCF_Pavlodar_9" xfId="1229"/>
    <cellStyle name="_New_Sofi_SXXXX_Express_c Links" xfId="1230"/>
    <cellStyle name="_New_Sofi_SXXXX_Express_c Links_DCF" xfId="1231"/>
    <cellStyle name="_New_Sofi_SXXXX_Express_c Links_DCF 3 с увел  объемами 14 12 07 " xfId="1232"/>
    <cellStyle name="_New_Sofi_SXXXX_Express_c Links_DCF_Pavlodar_9" xfId="1233"/>
    <cellStyle name="_New_Sofi_Tax_form_1кв_3" xfId="1234"/>
    <cellStyle name="_New_Sofi_Tax_form_1кв_3_DCF" xfId="1235"/>
    <cellStyle name="_New_Sofi_Tax_form_1кв_3_DCF 3 с увел  объемами 14 12 07 " xfId="1236"/>
    <cellStyle name="_New_Sofi_Tax_form_1кв_3_DCF_Pavlodar_9" xfId="1237"/>
    <cellStyle name="_New_Sofi_test_11" xfId="1238"/>
    <cellStyle name="_New_Sofi_test_11_DCF" xfId="1239"/>
    <cellStyle name="_New_Sofi_test_11_DCF 3 с увел  объемами 14 12 07 " xfId="1240"/>
    <cellStyle name="_New_Sofi_test_11_DCF_Pavlodar_9" xfId="1241"/>
    <cellStyle name="_New_Sofi_БКЭ" xfId="1242"/>
    <cellStyle name="_New_Sofi_БКЭ_DCF" xfId="1243"/>
    <cellStyle name="_New_Sofi_БКЭ_DCF 3 с увел  объемами 14 12 07 " xfId="1244"/>
    <cellStyle name="_New_Sofi_БКЭ_DCF_Pavlodar_9" xfId="1245"/>
    <cellStyle name="_New_Sofi_для вставки в пакет за 2001" xfId="1246"/>
    <cellStyle name="_New_Sofi_для вставки в пакет за 2001_DCF" xfId="1247"/>
    <cellStyle name="_New_Sofi_для вставки в пакет за 2001_DCF 3 с увел  объемами 14 12 07 " xfId="1248"/>
    <cellStyle name="_New_Sofi_для вставки в пакет за 2001_DCF_Pavlodar_9" xfId="1249"/>
    <cellStyle name="_New_Sofi_дляГалиныВ" xfId="1250"/>
    <cellStyle name="_New_Sofi_дляГалиныВ_DCF" xfId="1251"/>
    <cellStyle name="_New_Sofi_дляГалиныВ_DCF 3 с увел  объемами 14 12 07 " xfId="1252"/>
    <cellStyle name="_New_Sofi_дляГалиныВ_DCF_Pavlodar_9" xfId="1253"/>
    <cellStyle name="_New_Sofi_Книга7" xfId="1254"/>
    <cellStyle name="_New_Sofi_Книга7_DCF" xfId="1255"/>
    <cellStyle name="_New_Sofi_Книга7_DCF 3 с увел  объемами 14 12 07 " xfId="1256"/>
    <cellStyle name="_New_Sofi_Книга7_DCF_Pavlodar_9" xfId="1257"/>
    <cellStyle name="_New_Sofi_Лист1" xfId="1258"/>
    <cellStyle name="_New_Sofi_Лист1_DCF" xfId="1259"/>
    <cellStyle name="_New_Sofi_Лист1_DCF 3 с увел  объемами 14 12 07 " xfId="1260"/>
    <cellStyle name="_New_Sofi_Лист1_DCF_Pavlodar_9" xfId="1261"/>
    <cellStyle name="_New_Sofi_ОСН. ДЕЯТ." xfId="1262"/>
    <cellStyle name="_New_Sofi_ОСН. ДЕЯТ._DCF" xfId="1263"/>
    <cellStyle name="_New_Sofi_ОСН. ДЕЯТ._DCF 3 с увел  объемами 14 12 07 " xfId="1264"/>
    <cellStyle name="_New_Sofi_ОСН. ДЕЯТ._DCF_Pavlodar_9" xfId="1265"/>
    <cellStyle name="_New_Sofi_Подразделения" xfId="1266"/>
    <cellStyle name="_New_Sofi_Подразделения_DCF" xfId="1267"/>
    <cellStyle name="_New_Sofi_Подразделения_DCF 3 с увел  объемами 14 12 07 " xfId="1268"/>
    <cellStyle name="_New_Sofi_Подразделения_DCF_Pavlodar_9" xfId="1269"/>
    <cellStyle name="_New_Sofi_Список тиражирования" xfId="1270"/>
    <cellStyle name="_New_Sofi_Список тиражирования_DCF" xfId="1271"/>
    <cellStyle name="_New_Sofi_Список тиражирования_DCF 3 с увел  объемами 14 12 07 " xfId="1272"/>
    <cellStyle name="_New_Sofi_Список тиражирования_DCF_Pavlodar_9" xfId="1273"/>
    <cellStyle name="_New_Sofi_Форма 12 last" xfId="1274"/>
    <cellStyle name="_New_Sofi_Форма 12 last_DCF" xfId="1275"/>
    <cellStyle name="_New_Sofi_Форма 12 last_DCF 3 с увел  объемами 14 12 07 " xfId="1276"/>
    <cellStyle name="_New_Sofi_Форма 12 last_DCF_Pavlodar_9" xfId="1277"/>
    <cellStyle name="_Nosta P&amp;L" xfId="1278"/>
    <cellStyle name="_Nosta P&amp;L_DCF" xfId="1279"/>
    <cellStyle name="_Nosta P&amp;L_DCF 3 с увел  объемами 14 12 07 " xfId="1280"/>
    <cellStyle name="_Nosta P&amp;L_DCF_Pavlodar_9" xfId="1281"/>
    <cellStyle name="_Nsi" xfId="1282"/>
    <cellStyle name="_Nsi_DCF" xfId="1283"/>
    <cellStyle name="_Nsi_DCF 3 с увел  объемами 14 12 07 " xfId="1284"/>
    <cellStyle name="_Nsi_DCF_Pavlodar_9" xfId="1285"/>
    <cellStyle name="_O&amp;G Tyazhpromarmatura" xfId="1286"/>
    <cellStyle name="_O&amp;G Tyazhpromarmatura_DCF" xfId="1287"/>
    <cellStyle name="_O&amp;G Tyazhpromarmatura_DCF 3 с увел  объемами 14 12 07 " xfId="1288"/>
    <cellStyle name="_O&amp;G Tyazhpromarmatura_DCF_Pavlodar_9" xfId="1289"/>
    <cellStyle name="_Percent" xfId="1290"/>
    <cellStyle name="_Percent_DCF" xfId="1291"/>
    <cellStyle name="_Percent_DCF 3 предприятия" xfId="1292"/>
    <cellStyle name="_Percent_DCF 3 с увел  объемами 14 12 07 " xfId="1293"/>
    <cellStyle name="_Percent_DCF_Pavlodar_9" xfId="1294"/>
    <cellStyle name="_Percent_информация по затратам и тарифам на  произ теплоэ" xfId="1295"/>
    <cellStyle name="_PercentSpace" xfId="1296"/>
    <cellStyle name="_PercentSpace_DCF" xfId="1297"/>
    <cellStyle name="_PercentSpace_DCF 3 предприятия" xfId="1298"/>
    <cellStyle name="_PercentSpace_DCF 3 с увел  объемами 14 12 07 " xfId="1299"/>
    <cellStyle name="_PercentSpace_DCF_Pavlodar_9" xfId="1300"/>
    <cellStyle name="_PercentSpace_информация по затратам и тарифам на  произ теплоэ" xfId="1301"/>
    <cellStyle name="_PERS03V1" xfId="1302"/>
    <cellStyle name="_PERS03V1_6" xfId="1303"/>
    <cellStyle name="_PERS03V1_DCF" xfId="1304"/>
    <cellStyle name="_PERS03V1_DCF 3 с увел  объемами 14 12 07 " xfId="1305"/>
    <cellStyle name="_PERS03V1_DCF 3 с увел  объемами 14 12 07 _ЦАЭК_ТС_ФМ_100$_до_2030_-_02.10.10" xfId="1306"/>
    <cellStyle name="_PERS03V1_DCF_Pavlodar_9" xfId="1307"/>
    <cellStyle name="_PERS03V1_DCF_Pavlodar_9_6" xfId="1308"/>
    <cellStyle name="_PERS03V1_DCF_Pavlodar_9_Лист1" xfId="1309"/>
    <cellStyle name="_PERS03V1_DCF_Pavlodar_9_ЦАЭК_ТС_ФМ_100$_до_2030_-_02.10.10" xfId="1310"/>
    <cellStyle name="_PERS03V1_DCF_ЦАЭК_ТС_ФМ_100$_до_2030_-_02.10.10" xfId="1311"/>
    <cellStyle name="_PERS03V1_Лист1" xfId="1312"/>
    <cellStyle name="_PERS03V1_ЦАЭК_ТС_ФМ_100$_до_2030_-_02.10.10" xfId="1313"/>
    <cellStyle name="_PeterStar 5Y 1003023" xfId="1314"/>
    <cellStyle name="_PeterStar 5Y 1003023_6" xfId="1315"/>
    <cellStyle name="_PeterStar 5Y 1003023_DCF" xfId="1316"/>
    <cellStyle name="_PeterStar 5Y 1003023_DCF 3 с увел  объемами 14 12 07 " xfId="1317"/>
    <cellStyle name="_PeterStar 5Y 1003023_DCF 3 с увел  объемами 14 12 07 _ЦАЭК_ТС_ФМ_100$_до_2030_-_02.10.10" xfId="1318"/>
    <cellStyle name="_PeterStar 5Y 1003023_DCF_Pavlodar_9" xfId="1319"/>
    <cellStyle name="_PeterStar 5Y 1003023_DCF_Pavlodar_9_6" xfId="1320"/>
    <cellStyle name="_PeterStar 5Y 1003023_DCF_Pavlodar_9_Лист1" xfId="1321"/>
    <cellStyle name="_PeterStar 5Y 1003023_DCF_Pavlodar_9_ЦАЭК_ТС_ФМ_100$_до_2030_-_02.10.10" xfId="1322"/>
    <cellStyle name="_PeterStar 5Y 1003023_DCF_ЦАЭК_ТС_ФМ_100$_до_2030_-_02.10.10" xfId="1323"/>
    <cellStyle name="_PeterStar 5Y 1003023_Лист1" xfId="1324"/>
    <cellStyle name="_PeterStar 5Y 1003023_ЦАЭК_ТС_ФМ_100$_до_2030_-_02.10.10" xfId="1325"/>
    <cellStyle name="_PeterStar 5Y 102902" xfId="1326"/>
    <cellStyle name="_PeterStar 5Y 102902_6" xfId="1327"/>
    <cellStyle name="_PeterStar 5Y 102902_DCF" xfId="1328"/>
    <cellStyle name="_PeterStar 5Y 102902_DCF 3 с увел  объемами 14 12 07 " xfId="1329"/>
    <cellStyle name="_PeterStar 5Y 102902_DCF 3 с увел  объемами 14 12 07 _ЦАЭК_ТС_ФМ_100$_до_2030_-_02.10.10" xfId="1330"/>
    <cellStyle name="_PeterStar 5Y 102902_DCF_Pavlodar_9" xfId="1331"/>
    <cellStyle name="_PeterStar 5Y 102902_DCF_Pavlodar_9_6" xfId="1332"/>
    <cellStyle name="_PeterStar 5Y 102902_DCF_Pavlodar_9_Лист1" xfId="1333"/>
    <cellStyle name="_PeterStar 5Y 102902_DCF_Pavlodar_9_ЦАЭК_ТС_ФМ_100$_до_2030_-_02.10.10" xfId="1334"/>
    <cellStyle name="_PeterStar 5Y 102902_DCF_ЦАЭК_ТС_ФМ_100$_до_2030_-_02.10.10" xfId="1335"/>
    <cellStyle name="_PeterStar 5Y 102902_Лист1" xfId="1336"/>
    <cellStyle name="_PeterStar 5Y 102902_ЦАЭК_ТС_ФМ_100$_до_2030_-_02.10.10" xfId="1337"/>
    <cellStyle name="_Prices Forecast 20060421" xfId="1338"/>
    <cellStyle name="_Prices Forecast 20060421_DCF" xfId="1339"/>
    <cellStyle name="_Prices Forecast 20060421_DCF 3 предприятия" xfId="1340"/>
    <cellStyle name="_Prices Forecast 20060421_DCF 3 с увел  объемами 14 12 07 " xfId="1341"/>
    <cellStyle name="_Prices Forecast 20060421_DCF_Pavlodar_9" xfId="1342"/>
    <cellStyle name="_Prices Forecast 20060421_информация по затратам и тарифам на  произ теплоэ" xfId="1343"/>
    <cellStyle name="_Production  Capex 20060313" xfId="1344"/>
    <cellStyle name="_Production  Capex 20060313_DCF" xfId="1345"/>
    <cellStyle name="_Production  Capex 20060313_DCF 3 предприятия" xfId="1346"/>
    <cellStyle name="_Production  Capex 20060313_DCF 3 с увел  объемами 14 12 07 " xfId="1347"/>
    <cellStyle name="_Production  Capex 20060313_DCF_Pavlodar_9" xfId="1348"/>
    <cellStyle name="_Production  Capex 20060313_информация по затратам и тарифам на  произ теплоэ" xfId="1349"/>
    <cellStyle name="_PT_IAS_Eurocement_01_01_2005_MB_1" xfId="1350"/>
    <cellStyle name="_PT_IAS_Eurocement_01_01_2005_MB_1_DCF" xfId="1351"/>
    <cellStyle name="_PT_IAS_Eurocement_01_01_2005_MB_1_DCF 3 с увел  объемами 14 12 07 " xfId="1352"/>
    <cellStyle name="_PT_IAS_Eurocement_01_01_2005_MB_1_DCF_Pavlodar_9" xfId="1353"/>
    <cellStyle name="_RequestSheet21_11_05" xfId="1354"/>
    <cellStyle name="_RequestSheet21_11_05_DCF" xfId="1355"/>
    <cellStyle name="_RequestSheet21_11_05_DCF 3 с увел  объемами 14 12 07 " xfId="1356"/>
    <cellStyle name="_RequestSheet21_11_05_DCF_Pavlodar_9" xfId="1357"/>
    <cellStyle name="_ROIC 2001" xfId="1358"/>
    <cellStyle name="_ROIC 2001_6" xfId="1359"/>
    <cellStyle name="_ROIC 2001_DCF" xfId="1360"/>
    <cellStyle name="_ROIC 2001_DCF 3 с увел  объемами 14 12 07 " xfId="1361"/>
    <cellStyle name="_ROIC 2001_DCF 3 с увел  объемами 14 12 07 _ЦАЭК_ТС_ФМ_100$_до_2030_-_02.10.10" xfId="1362"/>
    <cellStyle name="_ROIC 2001_DCF_Pavlodar_9" xfId="1363"/>
    <cellStyle name="_ROIC 2001_DCF_Pavlodar_9_6" xfId="1364"/>
    <cellStyle name="_ROIC 2001_DCF_Pavlodar_9_Лист1" xfId="1365"/>
    <cellStyle name="_ROIC 2001_DCF_Pavlodar_9_ЦАЭК_ТС_ФМ_100$_до_2030_-_02.10.10" xfId="1366"/>
    <cellStyle name="_ROIC 2001_DCF_ЦАЭК_ТС_ФМ_100$_до_2030_-_02.10.10" xfId="1367"/>
    <cellStyle name="_ROIC 2001_Лист1" xfId="1368"/>
    <cellStyle name="_ROIC 2001_ЦАЭК_ТС_ФМ_100$_до_2030_-_02.10.10" xfId="1369"/>
    <cellStyle name="_Russian auto market" xfId="1370"/>
    <cellStyle name="_Russian auto market_6" xfId="1371"/>
    <cellStyle name="_Russian auto market_DCF" xfId="1372"/>
    <cellStyle name="_Russian auto market_DCF 3 с увел  объемами 14 12 07 " xfId="1373"/>
    <cellStyle name="_Russian auto market_DCF_Pavlodar_9" xfId="1374"/>
    <cellStyle name="_Russian auto market_DCF_Pavlodar_9_6" xfId="1375"/>
    <cellStyle name="_Russian auto market_DCF_Pavlodar_9_Лист1" xfId="1376"/>
    <cellStyle name="_Russian auto market_Лист1" xfId="1377"/>
    <cellStyle name="_S0279" xfId="1378"/>
    <cellStyle name="_S0279_DCF" xfId="1379"/>
    <cellStyle name="_S0279_DCF 3 с увел  объемами 14 12 07 " xfId="1380"/>
    <cellStyle name="_S0279_DCF_Pavlodar_9" xfId="1381"/>
    <cellStyle name="_SMC" xfId="1382"/>
    <cellStyle name="_SMC_DCF" xfId="1383"/>
    <cellStyle name="_SMC_DCF 3 с увел  объемами 14 12 07 " xfId="1384"/>
    <cellStyle name="_SMC_DCF_Pavlodar_9" xfId="1385"/>
    <cellStyle name="_sobi_rf_020715_blank" xfId="1386"/>
    <cellStyle name="_sobi_rf_020715_blank_DCF" xfId="1387"/>
    <cellStyle name="_sobi_rf_020715_blank_DCF 3 с увел  объемами 14 12 07 " xfId="1388"/>
    <cellStyle name="_sobi_rf_020715_blank_DCF_Pavlodar_9" xfId="1389"/>
    <cellStyle name="_Sofi_file" xfId="1390"/>
    <cellStyle name="_Sofi_file_DCF" xfId="1391"/>
    <cellStyle name="_Sofi_file_DCF 3 с увел  объемами 14 12 07 " xfId="1392"/>
    <cellStyle name="_Sofi_file_DCF_Pavlodar_9" xfId="1393"/>
    <cellStyle name="_SOFI_TEPs_AOK_130902" xfId="1394"/>
    <cellStyle name="_SOFI_TEPs_AOK_130902_DCF" xfId="1395"/>
    <cellStyle name="_SOFI_TEPs_AOK_130902_DCF 3 с увел  объемами 14 12 07 " xfId="1396"/>
    <cellStyle name="_SOFI_TEPs_AOK_130902_DCF_Pavlodar_9" xfId="1397"/>
    <cellStyle name="_SOFI_TEPs_AOK_130902_Dogovora" xfId="1398"/>
    <cellStyle name="_SOFI_TEPs_AOK_130902_Dogovora_DCF" xfId="1399"/>
    <cellStyle name="_SOFI_TEPs_AOK_130902_Dogovora_DCF 3 с увел  объемами 14 12 07 " xfId="1400"/>
    <cellStyle name="_SOFI_TEPs_AOK_130902_Dogovora_DCF_Pavlodar_9" xfId="1401"/>
    <cellStyle name="_SOFI_TEPs_AOK_130902_S14206_Akt_sverki" xfId="1402"/>
    <cellStyle name="_SOFI_TEPs_AOK_130902_S14206_Akt_sverki_DCF" xfId="1403"/>
    <cellStyle name="_SOFI_TEPs_AOK_130902_S14206_Akt_sverki_DCF 3 с увел  объемами 14 12 07 " xfId="1404"/>
    <cellStyle name="_SOFI_TEPs_AOK_130902_S14206_Akt_sverki_DCF_Pavlodar_9" xfId="1405"/>
    <cellStyle name="_SOFI_TEPs_AOK_130902_S14206_Akt_sverki_Договора_Express_4m2003_new" xfId="1406"/>
    <cellStyle name="_SOFI_TEPs_AOK_130902_S14206_Akt_sverki_Договора_Express_4m2003_new_DCF" xfId="1407"/>
    <cellStyle name="_SOFI_TEPs_AOK_130902_S14206_Akt_sverki_Договора_Express_4m2003_new_DCF 3 с увел  объемами 14 12 07 " xfId="1408"/>
    <cellStyle name="_SOFI_TEPs_AOK_130902_S14206_Akt_sverki_Договора_Express_4m2003_new_DCF_Pavlodar_9" xfId="1409"/>
    <cellStyle name="_SOFI_TEPs_AOK_130902_S15202_Akt_sverki" xfId="1410"/>
    <cellStyle name="_SOFI_TEPs_AOK_130902_S15202_Akt_sverki_DCF" xfId="1411"/>
    <cellStyle name="_SOFI_TEPs_AOK_130902_S15202_Akt_sverki_DCF 3 с увел  объемами 14 12 07 " xfId="1412"/>
    <cellStyle name="_SOFI_TEPs_AOK_130902_S15202_Akt_sverki_DCF_Pavlodar_9" xfId="1413"/>
    <cellStyle name="_SOFI_TEPs_AOK_130902_S15202_Akt_sverki_Договора_Express_4m2003_new" xfId="1414"/>
    <cellStyle name="_SOFI_TEPs_AOK_130902_S15202_Akt_sverki_Договора_Express_4m2003_new_DCF" xfId="1415"/>
    <cellStyle name="_SOFI_TEPs_AOK_130902_S15202_Akt_sverki_Договора_Express_4m2003_new_DCF 3 с увел  объемами 14 12 07 " xfId="1416"/>
    <cellStyle name="_SOFI_TEPs_AOK_130902_S15202_Akt_sverki_Договора_Express_4m2003_new_DCF_Pavlodar_9" xfId="1417"/>
    <cellStyle name="_SOFI_TEPs_AOK_130902_Договора_Express_4m2003_new" xfId="1418"/>
    <cellStyle name="_SOFI_TEPs_AOK_130902_Договора_Express_4m2003_new_DCF" xfId="1419"/>
    <cellStyle name="_SOFI_TEPs_AOK_130902_Договора_Express_4m2003_new_DCF 3 с увел  объемами 14 12 07 " xfId="1420"/>
    <cellStyle name="_SOFI_TEPs_AOK_130902_Договора_Express_4m2003_new_DCF_Pavlodar_9" xfId="1421"/>
    <cellStyle name="_SOFI_TEPs_AOK_130902_Книга1" xfId="1422"/>
    <cellStyle name="_SOFI_TEPs_AOK_130902_Книга1_DCF" xfId="1423"/>
    <cellStyle name="_SOFI_TEPs_AOK_130902_Книга1_DCF 3 с увел  объемами 14 12 07 " xfId="1424"/>
    <cellStyle name="_SOFI_TEPs_AOK_130902_Книга1_DCF_Pavlodar_9" xfId="1425"/>
    <cellStyle name="_SubHeading" xfId="1426"/>
    <cellStyle name="_SubHeading_prestemp" xfId="1427"/>
    <cellStyle name="_SubHeading_prestemp_6" xfId="1428"/>
    <cellStyle name="_SubHeading_prestemp_DCF" xfId="1429"/>
    <cellStyle name="_SubHeading_prestemp_DCF 3 с увел  объемами 14 12 07 " xfId="1430"/>
    <cellStyle name="_SubHeading_prestemp_DCF_Pavlodar_9" xfId="1431"/>
    <cellStyle name="_SubHeading_prestemp_DCF_Pavlodar_9_6" xfId="1432"/>
    <cellStyle name="_SubHeading_prestemp_DCF_Pavlodar_9_Лист1" xfId="1433"/>
    <cellStyle name="_SubHeading_prestemp_Лист1" xfId="1434"/>
    <cellStyle name="_Svod" xfId="1435"/>
    <cellStyle name="_Svod_DCF" xfId="1436"/>
    <cellStyle name="_Svod_DCF 3 с увел  объемами 14 12 07 " xfId="1437"/>
    <cellStyle name="_Svod_DCF_Pavlodar_9" xfId="1438"/>
    <cellStyle name="_Table" xfId="1439"/>
    <cellStyle name="_Table_6" xfId="1440"/>
    <cellStyle name="_TableHead" xfId="1441"/>
    <cellStyle name="_TableHead_6" xfId="1442"/>
    <cellStyle name="_TableRowHead" xfId="1443"/>
    <cellStyle name="_TableSuperHead" xfId="1444"/>
    <cellStyle name="_TableSuperHead_DCF" xfId="1445"/>
    <cellStyle name="_TableSuperHead_DCF 3 с увел  объемами 14 12 07 " xfId="1446"/>
    <cellStyle name="_TableSuperHead_DCF_Pavlodar_9" xfId="1447"/>
    <cellStyle name="_TOTAL_O&amp;G_PBS_Splingate" xfId="1448"/>
    <cellStyle name="_TOTAL_O&amp;G_PBS_Splingate_DCF" xfId="1449"/>
    <cellStyle name="_TOTAL_O&amp;G_PBS_Splingate_DCF 3 предприятия" xfId="1450"/>
    <cellStyle name="_TOTAL_O&amp;G_PBS_Splingate_DCF 3 с увел  объемами 14 12 07 " xfId="1451"/>
    <cellStyle name="_TOTAL_O&amp;G_PBS_Splingate_DCF_Pavlodar_9" xfId="1452"/>
    <cellStyle name="_TOTAL_O&amp;G_PBS_Splingate_информация по затратам и тарифам на  произ теплоэ" xfId="1453"/>
    <cellStyle name="_Worksheet in (C) 6141 Finance Lease Test @ 31 12 2007" xfId="1454"/>
    <cellStyle name="_Worksheet in (C) 6360 FINANCE LEASE RECALCULATION using 12% as discount" xfId="1455"/>
    <cellStyle name="_Worksheet in (C) 6362 Lease Movement schedule @ IFRS Audit 2007" xfId="1456"/>
    <cellStyle name="_Worksheet in (C) 6442 DS CIT testing 31 12 07" xfId="1457"/>
    <cellStyle name="_Worksheet in (C) 8240 DS COS testing 31 12 07" xfId="1458"/>
    <cellStyle name="_Worksheet in (C) 8340 DS G&amp;A testing @ IFRS AUDIT 2007" xfId="1459"/>
    <cellStyle name="_Worksheet in 5355 Finance Lease Workpaper" xfId="1460"/>
    <cellStyle name="_Worksheet in 6473 CIT testing - SK REK" xfId="1461"/>
    <cellStyle name="_Амортизация" xfId="1462"/>
    <cellStyle name="_Амортизация_DCF" xfId="1463"/>
    <cellStyle name="_Амортизация_DCF 3 с увел  объемами 14 12 07 " xfId="1464"/>
    <cellStyle name="_Амортизация_DCF_Pavlodar_9" xfId="1465"/>
    <cellStyle name="_База-исп-янв-апрель-КХМ-Нафта-Лозна2" xfId="1466"/>
    <cellStyle name="_База-исп-янв-апрель-КХМ-Нафта-Лозна2_DCF" xfId="1467"/>
    <cellStyle name="_База-исп-янв-апрель-КХМ-Нафта-Лозна2_DCF 3 с увел  объемами 14 12 07 " xfId="1468"/>
    <cellStyle name="_База-исп-янв-апрель-КХМ-Нафта-Лозна2_DCF_Pavlodar_9" xfId="1469"/>
    <cellStyle name="_БДР и ББЛ за 2004 год" xfId="1470"/>
    <cellStyle name="_БДР и ББЛ за 2004 год_DCF" xfId="1471"/>
    <cellStyle name="_БДР и ББЛ за 2004 год_DCF 3 с увел  объемами 14 12 07 " xfId="1472"/>
    <cellStyle name="_БДР и ББЛ за 2004 год_DCF_Pavlodar_9" xfId="1473"/>
    <cellStyle name="_БДР_2006 БРЗ" xfId="1474"/>
    <cellStyle name="_БДР_2006 БРЗ_DCF" xfId="1475"/>
    <cellStyle name="_БДР_2006 БРЗ_DCF 3 с увел  объемами 14 12 07 " xfId="1476"/>
    <cellStyle name="_БДР_2006 БРЗ_DCF_Pavlodar_9" xfId="1477"/>
    <cellStyle name="_Бизнес-план на 2005 год (база) V1.2" xfId="1478"/>
    <cellStyle name="_Бизнес-план на 2005 год (база) V1.2_DCF" xfId="1479"/>
    <cellStyle name="_Бизнес-план на 2005 год (база) V1.2_DCF 3 с увел  объемами 14 12 07 " xfId="1480"/>
    <cellStyle name="_Бизнес-план на 2005 год (база) V1.2_DCF_Pavlodar_9" xfId="1481"/>
    <cellStyle name="_БКХ" xfId="1482"/>
    <cellStyle name="_БКХ_DCF" xfId="1483"/>
    <cellStyle name="_БКХ_DCF 3 с увел  объемами 14 12 07 " xfId="1484"/>
    <cellStyle name="_БКХ_DCF_Pavlodar_9" xfId="1485"/>
    <cellStyle name="_Данные по ЦБК" xfId="1486"/>
    <cellStyle name="_Данные по ЦБК_DCF" xfId="1487"/>
    <cellStyle name="_Данные по ЦБК_DCF 3 с увел  объемами 14 12 07 " xfId="1488"/>
    <cellStyle name="_Данные по ЦБК_DCF_Pavlodar_9" xfId="1489"/>
    <cellStyle name="_ДДС для ДиТ (05 05 09 )" xfId="1490"/>
    <cellStyle name="_Доп.расш.ОС+НМА на 30.06.09г.(консол)" xfId="1491"/>
    <cellStyle name="_Доп.расш.ОС+НМАна 30.09.09г. ЭЦ" xfId="1492"/>
    <cellStyle name="_Доп.расш.ОС+НМАна 30.09.09г.(консол)ПЭ+дочки" xfId="1493"/>
    <cellStyle name="_Инвестиции СБП реал" xfId="1494"/>
    <cellStyle name="_Инвестиции СБП реал_DCF" xfId="1495"/>
    <cellStyle name="_Инвестиции СБП реал_DCF 3 с увел  объемами 14 12 07 " xfId="1496"/>
    <cellStyle name="_Инвестиции СБП реал_DCF_Pavlodar_9" xfId="1497"/>
    <cellStyle name="_Инвестиционный план 2004" xfId="1498"/>
    <cellStyle name="_Информация о ЦБК" xfId="1499"/>
    <cellStyle name="_Информация о ЦБК_DCF" xfId="1500"/>
    <cellStyle name="_Информация о ЦБК_DCF 3 с увел  объемами 14 12 07 " xfId="1501"/>
    <cellStyle name="_Информация о ЦБК_DCF_Pavlodar_9" xfId="1502"/>
    <cellStyle name="_Книга3" xfId="1503"/>
    <cellStyle name="_Книга3_Capex-new" xfId="1504"/>
    <cellStyle name="_Книга3_Capex-new_DCF" xfId="1505"/>
    <cellStyle name="_Книга3_Capex-new_DCF 3 с увел  объемами 14 12 07 " xfId="1506"/>
    <cellStyle name="_Книга3_Capex-new_DCF_Pavlodar_9" xfId="1507"/>
    <cellStyle name="_Книга3_DCF" xfId="1508"/>
    <cellStyle name="_Книга3_DCF 3 с увел  объемами 14 12 07 " xfId="1509"/>
    <cellStyle name="_Книга3_DCF_Pavlodar_9" xfId="1510"/>
    <cellStyle name="_Книга3_Financial Plan - final_2" xfId="1511"/>
    <cellStyle name="_Книга3_Financial Plan - final_2_DCF" xfId="1512"/>
    <cellStyle name="_Книга3_Financial Plan - final_2_DCF 3 с увел  объемами 14 12 07 " xfId="1513"/>
    <cellStyle name="_Книга3_Financial Plan - final_2_DCF_Pavlodar_9" xfId="1514"/>
    <cellStyle name="_Книга3_Form 01(MB)" xfId="1515"/>
    <cellStyle name="_Книга3_Form 01(MB)_DCF" xfId="1516"/>
    <cellStyle name="_Книга3_Form 01(MB)_DCF 3 с увел  объемами 14 12 07 " xfId="1517"/>
    <cellStyle name="_Книга3_Form 01(MB)_DCF_Pavlodar_9" xfId="1518"/>
    <cellStyle name="_Книга3_Links_NK" xfId="1519"/>
    <cellStyle name="_Книга3_Links_NK_DCF" xfId="1520"/>
    <cellStyle name="_Книга3_Links_NK_DCF 3 с увел  объемами 14 12 07 " xfId="1521"/>
    <cellStyle name="_Книга3_Links_NK_DCF_Pavlodar_9" xfId="1522"/>
    <cellStyle name="_Книга3_N20_5" xfId="1523"/>
    <cellStyle name="_Книга3_N20_5_DCF" xfId="1524"/>
    <cellStyle name="_Книга3_N20_5_DCF 3 с увел  объемами 14 12 07 " xfId="1525"/>
    <cellStyle name="_Книга3_N20_5_DCF_Pavlodar_9" xfId="1526"/>
    <cellStyle name="_Книга3_N20_6" xfId="1527"/>
    <cellStyle name="_Книга3_N20_6_DCF" xfId="1528"/>
    <cellStyle name="_Книга3_N20_6_DCF 3 с увел  объемами 14 12 07 " xfId="1529"/>
    <cellStyle name="_Книга3_N20_6_DCF_Pavlodar_9" xfId="1530"/>
    <cellStyle name="_Книга3_New Form10_2" xfId="1531"/>
    <cellStyle name="_Книга3_New Form10_2_DCF" xfId="1532"/>
    <cellStyle name="_Книга3_New Form10_2_DCF 3 с увел  объемами 14 12 07 " xfId="1533"/>
    <cellStyle name="_Книга3_New Form10_2_DCF_Pavlodar_9" xfId="1534"/>
    <cellStyle name="_Книга3_Nsi" xfId="1535"/>
    <cellStyle name="_Книга3_Nsi - last version" xfId="1536"/>
    <cellStyle name="_Книга3_Nsi - last version for programming" xfId="1537"/>
    <cellStyle name="_Книга3_Nsi - last version for programming_DCF" xfId="1538"/>
    <cellStyle name="_Книга3_Nsi - last version for programming_DCF 3 с увел  объемами 14 12 07 " xfId="1539"/>
    <cellStyle name="_Книга3_Nsi - last version for programming_DCF_Pavlodar_9" xfId="1540"/>
    <cellStyle name="_Книга3_Nsi - last version_DCF" xfId="1541"/>
    <cellStyle name="_Книга3_Nsi - last version_DCF 3 с увел  объемами 14 12 07 " xfId="1542"/>
    <cellStyle name="_Книга3_Nsi - last version_DCF_Pavlodar_9" xfId="1543"/>
    <cellStyle name="_Книга3_Nsi - next_last version" xfId="1544"/>
    <cellStyle name="_Книга3_Nsi - next_last version_DCF" xfId="1545"/>
    <cellStyle name="_Книга3_Nsi - next_last version_DCF 3 с увел  объемами 14 12 07 " xfId="1546"/>
    <cellStyle name="_Книга3_Nsi - next_last version_DCF_Pavlodar_9" xfId="1547"/>
    <cellStyle name="_Книга3_Nsi - plan - final" xfId="1548"/>
    <cellStyle name="_Книга3_Nsi - plan - final_DCF" xfId="1549"/>
    <cellStyle name="_Книга3_Nsi - plan - final_DCF 3 с увел  объемами 14 12 07 " xfId="1550"/>
    <cellStyle name="_Книга3_Nsi - plan - final_DCF_Pavlodar_9" xfId="1551"/>
    <cellStyle name="_Книга3_Nsi -super_ last version" xfId="1552"/>
    <cellStyle name="_Книга3_Nsi -super_ last version_DCF" xfId="1553"/>
    <cellStyle name="_Книга3_Nsi -super_ last version_DCF 3 с увел  объемами 14 12 07 " xfId="1554"/>
    <cellStyle name="_Книга3_Nsi -super_ last version_DCF_Pavlodar_9" xfId="1555"/>
    <cellStyle name="_Книга3_Nsi(2)" xfId="1556"/>
    <cellStyle name="_Книга3_Nsi(2)_DCF" xfId="1557"/>
    <cellStyle name="_Книга3_Nsi(2)_DCF 3 с увел  объемами 14 12 07 " xfId="1558"/>
    <cellStyle name="_Книга3_Nsi(2)_DCF_Pavlodar_9" xfId="1559"/>
    <cellStyle name="_Книга3_Nsi_1" xfId="1560"/>
    <cellStyle name="_Книга3_Nsi_1_DCF" xfId="1561"/>
    <cellStyle name="_Книга3_Nsi_1_DCF 3 с увел  объемами 14 12 07 " xfId="1562"/>
    <cellStyle name="_Книга3_Nsi_1_DCF_Pavlodar_9" xfId="1563"/>
    <cellStyle name="_Книга3_Nsi_139" xfId="1564"/>
    <cellStyle name="_Книга3_Nsi_139_DCF" xfId="1565"/>
    <cellStyle name="_Книга3_Nsi_139_DCF 3 с увел  объемами 14 12 07 " xfId="1566"/>
    <cellStyle name="_Книга3_Nsi_139_DCF_Pavlodar_9" xfId="1567"/>
    <cellStyle name="_Книга3_Nsi_140" xfId="1568"/>
    <cellStyle name="_Книга3_Nsi_140(Зах)" xfId="1569"/>
    <cellStyle name="_Книга3_Nsi_140(Зах)_DCF" xfId="1570"/>
    <cellStyle name="_Книга3_Nsi_140(Зах)_DCF 3 с увел  объемами 14 12 07 " xfId="1571"/>
    <cellStyle name="_Книга3_Nsi_140(Зах)_DCF_Pavlodar_9" xfId="1572"/>
    <cellStyle name="_Книга3_Nsi_140_DCF" xfId="1573"/>
    <cellStyle name="_Книга3_Nsi_140_DCF 3 с увел  объемами 14 12 07 " xfId="1574"/>
    <cellStyle name="_Книга3_Nsi_140_DCF_Pavlodar_9" xfId="1575"/>
    <cellStyle name="_Книга3_Nsi_140_mod" xfId="1576"/>
    <cellStyle name="_Книга3_Nsi_140_mod_DCF" xfId="1577"/>
    <cellStyle name="_Книга3_Nsi_140_mod_DCF 3 с увел  объемами 14 12 07 " xfId="1578"/>
    <cellStyle name="_Книга3_Nsi_140_mod_DCF_Pavlodar_9" xfId="1579"/>
    <cellStyle name="_Книга3_Nsi_158" xfId="1580"/>
    <cellStyle name="_Книга3_Nsi_158_DCF" xfId="1581"/>
    <cellStyle name="_Книга3_Nsi_158_DCF 3 с увел  объемами 14 12 07 " xfId="1582"/>
    <cellStyle name="_Книга3_Nsi_158_DCF_Pavlodar_9" xfId="1583"/>
    <cellStyle name="_Книга3_Nsi_DCF" xfId="1584"/>
    <cellStyle name="_Книга3_Nsi_DCF 3 с увел  объемами 14 12 07 " xfId="1585"/>
    <cellStyle name="_Книга3_Nsi_DCF_Pavlodar_9" xfId="1586"/>
    <cellStyle name="_Книга3_Nsi_Express" xfId="1587"/>
    <cellStyle name="_Книга3_Nsi_Express_DCF" xfId="1588"/>
    <cellStyle name="_Книга3_Nsi_Express_DCF 3 с увел  объемами 14 12 07 " xfId="1589"/>
    <cellStyle name="_Книга3_Nsi_Express_DCF_Pavlodar_9" xfId="1590"/>
    <cellStyle name="_Книга3_Nsi_Jan1" xfId="1591"/>
    <cellStyle name="_Книга3_Nsi_Jan1_DCF" xfId="1592"/>
    <cellStyle name="_Книга3_Nsi_Jan1_DCF 3 с увел  объемами 14 12 07 " xfId="1593"/>
    <cellStyle name="_Книга3_Nsi_Jan1_DCF_Pavlodar_9" xfId="1594"/>
    <cellStyle name="_Книга3_Nsi_test" xfId="1595"/>
    <cellStyle name="_Книга3_Nsi_test_DCF" xfId="1596"/>
    <cellStyle name="_Книга3_Nsi_test_DCF 3 с увел  объемами 14 12 07 " xfId="1597"/>
    <cellStyle name="_Книга3_Nsi_test_DCF_Pavlodar_9" xfId="1598"/>
    <cellStyle name="_Книга3_Nsi2" xfId="1599"/>
    <cellStyle name="_Книга3_Nsi2_DCF" xfId="1600"/>
    <cellStyle name="_Книга3_Nsi2_DCF 3 с увел  объемами 14 12 07 " xfId="1601"/>
    <cellStyle name="_Книга3_Nsi2_DCF_Pavlodar_9" xfId="1602"/>
    <cellStyle name="_Книга3_Nsi-Services" xfId="1603"/>
    <cellStyle name="_Книга3_Nsi-Services_DCF" xfId="1604"/>
    <cellStyle name="_Книга3_Nsi-Services_DCF 3 с увел  объемами 14 12 07 " xfId="1605"/>
    <cellStyle name="_Книга3_Nsi-Services_DCF_Pavlodar_9" xfId="1606"/>
    <cellStyle name="_Книга3_P&amp;L" xfId="1607"/>
    <cellStyle name="_Книга3_P&amp;L_DCF" xfId="1608"/>
    <cellStyle name="_Книга3_P&amp;L_DCF 3 с увел  объемами 14 12 07 " xfId="1609"/>
    <cellStyle name="_Книга3_P&amp;L_DCF_Pavlodar_9" xfId="1610"/>
    <cellStyle name="_Книга3_S0400" xfId="1611"/>
    <cellStyle name="_Книга3_S0400_DCF" xfId="1612"/>
    <cellStyle name="_Книга3_S0400_DCF 3 с увел  объемами 14 12 07 " xfId="1613"/>
    <cellStyle name="_Книга3_S0400_DCF_Pavlodar_9" xfId="1614"/>
    <cellStyle name="_Книга3_S13001" xfId="1615"/>
    <cellStyle name="_Книга3_S13001_DCF" xfId="1616"/>
    <cellStyle name="_Книга3_S13001_DCF 3 с увел  объемами 14 12 07 " xfId="1617"/>
    <cellStyle name="_Книга3_S13001_DCF_Pavlodar_9" xfId="1618"/>
    <cellStyle name="_Книга3_Sheet1" xfId="1619"/>
    <cellStyle name="_Книга3_Sheet1_DCF" xfId="1620"/>
    <cellStyle name="_Книга3_Sheet1_DCF 3 с увел  объемами 14 12 07 " xfId="1621"/>
    <cellStyle name="_Книга3_Sheet1_DCF_Pavlodar_9" xfId="1622"/>
    <cellStyle name="_Книга3_sofi - plan_AP270202ii" xfId="1623"/>
    <cellStyle name="_Книга3_sofi - plan_AP270202ii_DCF" xfId="1624"/>
    <cellStyle name="_Книга3_sofi - plan_AP270202ii_DCF 3 с увел  объемами 14 12 07 " xfId="1625"/>
    <cellStyle name="_Книга3_sofi - plan_AP270202ii_DCF_Pavlodar_9" xfId="1626"/>
    <cellStyle name="_Книга3_sofi - plan_AP270202iii" xfId="1627"/>
    <cellStyle name="_Книга3_sofi - plan_AP270202iii_DCF" xfId="1628"/>
    <cellStyle name="_Книга3_sofi - plan_AP270202iii_DCF 3 с увел  объемами 14 12 07 " xfId="1629"/>
    <cellStyle name="_Книга3_sofi - plan_AP270202iii_DCF_Pavlodar_9" xfId="1630"/>
    <cellStyle name="_Книга3_sofi - plan_AP270202iv" xfId="1631"/>
    <cellStyle name="_Книга3_sofi - plan_AP270202iv_DCF" xfId="1632"/>
    <cellStyle name="_Книга3_sofi - plan_AP270202iv_DCF 3 с увел  объемами 14 12 07 " xfId="1633"/>
    <cellStyle name="_Книга3_sofi - plan_AP270202iv_DCF_Pavlodar_9" xfId="1634"/>
    <cellStyle name="_Книга3_Sofi vs Sobi" xfId="1635"/>
    <cellStyle name="_Книга3_Sofi vs Sobi_DCF" xfId="1636"/>
    <cellStyle name="_Книга3_Sofi vs Sobi_DCF 3 с увел  объемами 14 12 07 " xfId="1637"/>
    <cellStyle name="_Книга3_Sofi vs Sobi_DCF_Pavlodar_9" xfId="1638"/>
    <cellStyle name="_Книга3_Sofi_PBD 27-11-01" xfId="1639"/>
    <cellStyle name="_Книга3_Sofi_PBD 27-11-01_DCF" xfId="1640"/>
    <cellStyle name="_Книга3_Sofi_PBD 27-11-01_DCF 3 с увел  объемами 14 12 07 " xfId="1641"/>
    <cellStyle name="_Книга3_Sofi_PBD 27-11-01_DCF_Pavlodar_9" xfId="1642"/>
    <cellStyle name="_Книга3_SOFI_TEPs_AOK_130902" xfId="1643"/>
    <cellStyle name="_Книга3_SOFI_TEPs_AOK_130902_DCF" xfId="1644"/>
    <cellStyle name="_Книга3_SOFI_TEPs_AOK_130902_DCF 3 с увел  объемами 14 12 07 " xfId="1645"/>
    <cellStyle name="_Книга3_SOFI_TEPs_AOK_130902_DCF_Pavlodar_9" xfId="1646"/>
    <cellStyle name="_Книга3_Sofi145a" xfId="1647"/>
    <cellStyle name="_Книга3_Sofi145a_DCF" xfId="1648"/>
    <cellStyle name="_Книга3_Sofi145a_DCF 3 с увел  объемами 14 12 07 " xfId="1649"/>
    <cellStyle name="_Книга3_Sofi145a_DCF_Pavlodar_9" xfId="1650"/>
    <cellStyle name="_Книга3_Sofi153" xfId="1651"/>
    <cellStyle name="_Книга3_Sofi153_DCF" xfId="1652"/>
    <cellStyle name="_Книга3_Sofi153_DCF 3 с увел  объемами 14 12 07 " xfId="1653"/>
    <cellStyle name="_Книга3_Sofi153_DCF_Pavlodar_9" xfId="1654"/>
    <cellStyle name="_Книга3_Summary" xfId="1655"/>
    <cellStyle name="_Книга3_Summary_DCF" xfId="1656"/>
    <cellStyle name="_Книга3_Summary_DCF 3 с увел  объемами 14 12 07 " xfId="1657"/>
    <cellStyle name="_Книга3_Summary_DCF_Pavlodar_9" xfId="1658"/>
    <cellStyle name="_Книга3_SXXXX_Express_c Links" xfId="1659"/>
    <cellStyle name="_Книга3_SXXXX_Express_c Links_DCF" xfId="1660"/>
    <cellStyle name="_Книга3_SXXXX_Express_c Links_DCF 3 с увел  объемами 14 12 07 " xfId="1661"/>
    <cellStyle name="_Книга3_SXXXX_Express_c Links_DCF_Pavlodar_9" xfId="1662"/>
    <cellStyle name="_Книга3_Tax_form_1кв_3" xfId="1663"/>
    <cellStyle name="_Книга3_Tax_form_1кв_3_DCF" xfId="1664"/>
    <cellStyle name="_Книга3_Tax_form_1кв_3_DCF 3 с увел  объемами 14 12 07 " xfId="1665"/>
    <cellStyle name="_Книга3_Tax_form_1кв_3_DCF_Pavlodar_9" xfId="1666"/>
    <cellStyle name="_Книга3_test_11" xfId="1667"/>
    <cellStyle name="_Книга3_test_11_DCF" xfId="1668"/>
    <cellStyle name="_Книга3_test_11_DCF 3 с увел  объемами 14 12 07 " xfId="1669"/>
    <cellStyle name="_Книга3_test_11_DCF_Pavlodar_9" xfId="1670"/>
    <cellStyle name="_Книга3_БКЭ" xfId="1671"/>
    <cellStyle name="_Книга3_БКЭ_DCF" xfId="1672"/>
    <cellStyle name="_Книга3_БКЭ_DCF 3 с увел  объемами 14 12 07 " xfId="1673"/>
    <cellStyle name="_Книга3_БКЭ_DCF_Pavlodar_9" xfId="1674"/>
    <cellStyle name="_Книга3_для вставки в пакет за 2001" xfId="1675"/>
    <cellStyle name="_Книга3_для вставки в пакет за 2001_DCF" xfId="1676"/>
    <cellStyle name="_Книга3_для вставки в пакет за 2001_DCF 3 с увел  объемами 14 12 07 " xfId="1677"/>
    <cellStyle name="_Книга3_для вставки в пакет за 2001_DCF_Pavlodar_9" xfId="1678"/>
    <cellStyle name="_Книга3_дляГалиныВ" xfId="1679"/>
    <cellStyle name="_Книга3_дляГалиныВ_DCF" xfId="1680"/>
    <cellStyle name="_Книга3_дляГалиныВ_DCF 3 с увел  объемами 14 12 07 " xfId="1681"/>
    <cellStyle name="_Книга3_дляГалиныВ_DCF_Pavlodar_9" xfId="1682"/>
    <cellStyle name="_Книга3_Книга7" xfId="1683"/>
    <cellStyle name="_Книга3_Книга7_DCF" xfId="1684"/>
    <cellStyle name="_Книга3_Книга7_DCF 3 с увел  объемами 14 12 07 " xfId="1685"/>
    <cellStyle name="_Книга3_Книга7_DCF_Pavlodar_9" xfId="1686"/>
    <cellStyle name="_Книга3_Лист1" xfId="1687"/>
    <cellStyle name="_Книга3_Лист1_DCF" xfId="1688"/>
    <cellStyle name="_Книга3_Лист1_DCF 3 с увел  объемами 14 12 07 " xfId="1689"/>
    <cellStyle name="_Книга3_Лист1_DCF_Pavlodar_9" xfId="1690"/>
    <cellStyle name="_Книга3_ОСН. ДЕЯТ." xfId="1691"/>
    <cellStyle name="_Книга3_ОСН. ДЕЯТ._DCF" xfId="1692"/>
    <cellStyle name="_Книга3_ОСН. ДЕЯТ._DCF 3 с увел  объемами 14 12 07 " xfId="1693"/>
    <cellStyle name="_Книга3_ОСН. ДЕЯТ._DCF_Pavlodar_9" xfId="1694"/>
    <cellStyle name="_Книга3_Подразделения" xfId="1695"/>
    <cellStyle name="_Книга3_Подразделения_DCF" xfId="1696"/>
    <cellStyle name="_Книга3_Подразделения_DCF 3 с увел  объемами 14 12 07 " xfId="1697"/>
    <cellStyle name="_Книга3_Подразделения_DCF_Pavlodar_9" xfId="1698"/>
    <cellStyle name="_Книга3_Список тиражирования" xfId="1699"/>
    <cellStyle name="_Книга3_Список тиражирования_DCF" xfId="1700"/>
    <cellStyle name="_Книга3_Список тиражирования_DCF 3 с увел  объемами 14 12 07 " xfId="1701"/>
    <cellStyle name="_Книга3_Список тиражирования_DCF_Pavlodar_9" xfId="1702"/>
    <cellStyle name="_Книга3_Форма 12 last" xfId="1703"/>
    <cellStyle name="_Книга3_Форма 12 last_DCF" xfId="1704"/>
    <cellStyle name="_Книга3_Форма 12 last_DCF 3 с увел  объемами 14 12 07 " xfId="1705"/>
    <cellStyle name="_Книга3_Форма 12 last_DCF_Pavlodar_9" xfId="1706"/>
    <cellStyle name="_Книга7" xfId="1707"/>
    <cellStyle name="_Книга7_Capex-new" xfId="1708"/>
    <cellStyle name="_Книга7_Capex-new_DCF" xfId="1709"/>
    <cellStyle name="_Книга7_Capex-new_DCF 3 с увел  объемами 14 12 07 " xfId="1710"/>
    <cellStyle name="_Книга7_Capex-new_DCF_Pavlodar_9" xfId="1711"/>
    <cellStyle name="_Книга7_DCF" xfId="1712"/>
    <cellStyle name="_Книга7_DCF 3 с увел  объемами 14 12 07 " xfId="1713"/>
    <cellStyle name="_Книга7_DCF_Pavlodar_9" xfId="1714"/>
    <cellStyle name="_Книга7_Financial Plan - final_2" xfId="1715"/>
    <cellStyle name="_Книга7_Financial Plan - final_2_DCF" xfId="1716"/>
    <cellStyle name="_Книга7_Financial Plan - final_2_DCF 3 с увел  объемами 14 12 07 " xfId="1717"/>
    <cellStyle name="_Книга7_Financial Plan - final_2_DCF_Pavlodar_9" xfId="1718"/>
    <cellStyle name="_Книга7_Form 01(MB)" xfId="1719"/>
    <cellStyle name="_Книга7_Form 01(MB)_DCF" xfId="1720"/>
    <cellStyle name="_Книга7_Form 01(MB)_DCF 3 с увел  объемами 14 12 07 " xfId="1721"/>
    <cellStyle name="_Книга7_Form 01(MB)_DCF_Pavlodar_9" xfId="1722"/>
    <cellStyle name="_Книга7_Links_NK" xfId="1723"/>
    <cellStyle name="_Книга7_Links_NK_DCF" xfId="1724"/>
    <cellStyle name="_Книга7_Links_NK_DCF 3 с увел  объемами 14 12 07 " xfId="1725"/>
    <cellStyle name="_Книга7_Links_NK_DCF_Pavlodar_9" xfId="1726"/>
    <cellStyle name="_Книга7_N20_5" xfId="1727"/>
    <cellStyle name="_Книга7_N20_5_DCF" xfId="1728"/>
    <cellStyle name="_Книга7_N20_5_DCF 3 с увел  объемами 14 12 07 " xfId="1729"/>
    <cellStyle name="_Книга7_N20_5_DCF_Pavlodar_9" xfId="1730"/>
    <cellStyle name="_Книга7_N20_6" xfId="1731"/>
    <cellStyle name="_Книга7_N20_6_DCF" xfId="1732"/>
    <cellStyle name="_Книга7_N20_6_DCF 3 с увел  объемами 14 12 07 " xfId="1733"/>
    <cellStyle name="_Книга7_N20_6_DCF_Pavlodar_9" xfId="1734"/>
    <cellStyle name="_Книга7_New Form10_2" xfId="1735"/>
    <cellStyle name="_Книга7_New Form10_2_DCF" xfId="1736"/>
    <cellStyle name="_Книга7_New Form10_2_DCF 3 с увел  объемами 14 12 07 " xfId="1737"/>
    <cellStyle name="_Книга7_New Form10_2_DCF_Pavlodar_9" xfId="1738"/>
    <cellStyle name="_Книга7_Nsi" xfId="1739"/>
    <cellStyle name="_Книга7_Nsi - last version" xfId="1740"/>
    <cellStyle name="_Книга7_Nsi - last version for programming" xfId="1741"/>
    <cellStyle name="_Книга7_Nsi - last version for programming_DCF" xfId="1742"/>
    <cellStyle name="_Книга7_Nsi - last version for programming_DCF 3 с увел  объемами 14 12 07 " xfId="1743"/>
    <cellStyle name="_Книга7_Nsi - last version for programming_DCF_Pavlodar_9" xfId="1744"/>
    <cellStyle name="_Книга7_Nsi - last version_DCF" xfId="1745"/>
    <cellStyle name="_Книга7_Nsi - last version_DCF 3 с увел  объемами 14 12 07 " xfId="1746"/>
    <cellStyle name="_Книга7_Nsi - last version_DCF_Pavlodar_9" xfId="1747"/>
    <cellStyle name="_Книга7_Nsi - next_last version" xfId="1748"/>
    <cellStyle name="_Книга7_Nsi - next_last version_DCF" xfId="1749"/>
    <cellStyle name="_Книга7_Nsi - next_last version_DCF 3 с увел  объемами 14 12 07 " xfId="1750"/>
    <cellStyle name="_Книга7_Nsi - next_last version_DCF_Pavlodar_9" xfId="1751"/>
    <cellStyle name="_Книга7_Nsi - plan - final" xfId="1752"/>
    <cellStyle name="_Книга7_Nsi - plan - final_DCF" xfId="1753"/>
    <cellStyle name="_Книга7_Nsi - plan - final_DCF 3 с увел  объемами 14 12 07 " xfId="1754"/>
    <cellStyle name="_Книга7_Nsi - plan - final_DCF_Pavlodar_9" xfId="1755"/>
    <cellStyle name="_Книга7_Nsi -super_ last version" xfId="1756"/>
    <cellStyle name="_Книга7_Nsi -super_ last version_DCF" xfId="1757"/>
    <cellStyle name="_Книга7_Nsi -super_ last version_DCF 3 с увел  объемами 14 12 07 " xfId="1758"/>
    <cellStyle name="_Книга7_Nsi -super_ last version_DCF_Pavlodar_9" xfId="1759"/>
    <cellStyle name="_Книга7_Nsi(2)" xfId="1760"/>
    <cellStyle name="_Книга7_Nsi(2)_DCF" xfId="1761"/>
    <cellStyle name="_Книга7_Nsi(2)_DCF 3 с увел  объемами 14 12 07 " xfId="1762"/>
    <cellStyle name="_Книга7_Nsi(2)_DCF_Pavlodar_9" xfId="1763"/>
    <cellStyle name="_Книга7_Nsi_1" xfId="1764"/>
    <cellStyle name="_Книга7_Nsi_1_DCF" xfId="1765"/>
    <cellStyle name="_Книга7_Nsi_1_DCF 3 с увел  объемами 14 12 07 " xfId="1766"/>
    <cellStyle name="_Книга7_Nsi_1_DCF_Pavlodar_9" xfId="1767"/>
    <cellStyle name="_Книга7_Nsi_139" xfId="1768"/>
    <cellStyle name="_Книга7_Nsi_139_DCF" xfId="1769"/>
    <cellStyle name="_Книга7_Nsi_139_DCF 3 с увел  объемами 14 12 07 " xfId="1770"/>
    <cellStyle name="_Книга7_Nsi_139_DCF_Pavlodar_9" xfId="1771"/>
    <cellStyle name="_Книга7_Nsi_140" xfId="1772"/>
    <cellStyle name="_Книга7_Nsi_140(Зах)" xfId="1773"/>
    <cellStyle name="_Книга7_Nsi_140(Зах)_DCF" xfId="1774"/>
    <cellStyle name="_Книга7_Nsi_140(Зах)_DCF 3 с увел  объемами 14 12 07 " xfId="1775"/>
    <cellStyle name="_Книга7_Nsi_140(Зах)_DCF_Pavlodar_9" xfId="1776"/>
    <cellStyle name="_Книга7_Nsi_140_DCF" xfId="1777"/>
    <cellStyle name="_Книга7_Nsi_140_DCF 3 с увел  объемами 14 12 07 " xfId="1778"/>
    <cellStyle name="_Книга7_Nsi_140_DCF_Pavlodar_9" xfId="1779"/>
    <cellStyle name="_Книга7_Nsi_140_mod" xfId="1780"/>
    <cellStyle name="_Книга7_Nsi_140_mod_DCF" xfId="1781"/>
    <cellStyle name="_Книга7_Nsi_140_mod_DCF 3 с увел  объемами 14 12 07 " xfId="1782"/>
    <cellStyle name="_Книга7_Nsi_140_mod_DCF_Pavlodar_9" xfId="1783"/>
    <cellStyle name="_Книга7_Nsi_158" xfId="1784"/>
    <cellStyle name="_Книга7_Nsi_158_DCF" xfId="1785"/>
    <cellStyle name="_Книга7_Nsi_158_DCF 3 с увел  объемами 14 12 07 " xfId="1786"/>
    <cellStyle name="_Книга7_Nsi_158_DCF_Pavlodar_9" xfId="1787"/>
    <cellStyle name="_Книга7_Nsi_DCF" xfId="1788"/>
    <cellStyle name="_Книга7_Nsi_DCF 3 с увел  объемами 14 12 07 " xfId="1789"/>
    <cellStyle name="_Книга7_Nsi_DCF_Pavlodar_9" xfId="1790"/>
    <cellStyle name="_Книга7_Nsi_Express" xfId="1791"/>
    <cellStyle name="_Книга7_Nsi_Express_DCF" xfId="1792"/>
    <cellStyle name="_Книга7_Nsi_Express_DCF 3 с увел  объемами 14 12 07 " xfId="1793"/>
    <cellStyle name="_Книга7_Nsi_Express_DCF_Pavlodar_9" xfId="1794"/>
    <cellStyle name="_Книга7_Nsi_Jan1" xfId="1795"/>
    <cellStyle name="_Книга7_Nsi_Jan1_DCF" xfId="1796"/>
    <cellStyle name="_Книга7_Nsi_Jan1_DCF 3 с увел  объемами 14 12 07 " xfId="1797"/>
    <cellStyle name="_Книга7_Nsi_Jan1_DCF_Pavlodar_9" xfId="1798"/>
    <cellStyle name="_Книга7_Nsi_test" xfId="1799"/>
    <cellStyle name="_Книга7_Nsi_test_DCF" xfId="1800"/>
    <cellStyle name="_Книга7_Nsi_test_DCF 3 с увел  объемами 14 12 07 " xfId="1801"/>
    <cellStyle name="_Книга7_Nsi_test_DCF_Pavlodar_9" xfId="1802"/>
    <cellStyle name="_Книга7_Nsi2" xfId="1803"/>
    <cellStyle name="_Книга7_Nsi2_DCF" xfId="1804"/>
    <cellStyle name="_Книга7_Nsi2_DCF 3 с увел  объемами 14 12 07 " xfId="1805"/>
    <cellStyle name="_Книга7_Nsi2_DCF_Pavlodar_9" xfId="1806"/>
    <cellStyle name="_Книга7_Nsi-Services" xfId="1807"/>
    <cellStyle name="_Книга7_Nsi-Services_DCF" xfId="1808"/>
    <cellStyle name="_Книга7_Nsi-Services_DCF 3 с увел  объемами 14 12 07 " xfId="1809"/>
    <cellStyle name="_Книга7_Nsi-Services_DCF_Pavlodar_9" xfId="1810"/>
    <cellStyle name="_Книга7_P&amp;L" xfId="1811"/>
    <cellStyle name="_Книга7_P&amp;L_DCF" xfId="1812"/>
    <cellStyle name="_Книга7_P&amp;L_DCF 3 с увел  объемами 14 12 07 " xfId="1813"/>
    <cellStyle name="_Книга7_P&amp;L_DCF_Pavlodar_9" xfId="1814"/>
    <cellStyle name="_Книга7_S0400" xfId="1815"/>
    <cellStyle name="_Книга7_S0400_DCF" xfId="1816"/>
    <cellStyle name="_Книга7_S0400_DCF 3 с увел  объемами 14 12 07 " xfId="1817"/>
    <cellStyle name="_Книга7_S0400_DCF_Pavlodar_9" xfId="1818"/>
    <cellStyle name="_Книга7_S13001" xfId="1819"/>
    <cellStyle name="_Книга7_S13001_DCF" xfId="1820"/>
    <cellStyle name="_Книга7_S13001_DCF 3 с увел  объемами 14 12 07 " xfId="1821"/>
    <cellStyle name="_Книга7_S13001_DCF_Pavlodar_9" xfId="1822"/>
    <cellStyle name="_Книга7_Sheet1" xfId="1823"/>
    <cellStyle name="_Книга7_Sheet1_DCF" xfId="1824"/>
    <cellStyle name="_Книга7_Sheet1_DCF 3 с увел  объемами 14 12 07 " xfId="1825"/>
    <cellStyle name="_Книга7_Sheet1_DCF_Pavlodar_9" xfId="1826"/>
    <cellStyle name="_Книга7_sofi - plan_AP270202ii" xfId="1827"/>
    <cellStyle name="_Книга7_sofi - plan_AP270202ii_DCF" xfId="1828"/>
    <cellStyle name="_Книга7_sofi - plan_AP270202ii_DCF 3 с увел  объемами 14 12 07 " xfId="1829"/>
    <cellStyle name="_Книга7_sofi - plan_AP270202ii_DCF_Pavlodar_9" xfId="1830"/>
    <cellStyle name="_Книга7_sofi - plan_AP270202iii" xfId="1831"/>
    <cellStyle name="_Книга7_sofi - plan_AP270202iii_DCF" xfId="1832"/>
    <cellStyle name="_Книга7_sofi - plan_AP270202iii_DCF 3 с увел  объемами 14 12 07 " xfId="1833"/>
    <cellStyle name="_Книга7_sofi - plan_AP270202iii_DCF_Pavlodar_9" xfId="1834"/>
    <cellStyle name="_Книга7_sofi - plan_AP270202iv" xfId="1835"/>
    <cellStyle name="_Книга7_sofi - plan_AP270202iv_DCF" xfId="1836"/>
    <cellStyle name="_Книга7_sofi - plan_AP270202iv_DCF 3 с увел  объемами 14 12 07 " xfId="1837"/>
    <cellStyle name="_Книга7_sofi - plan_AP270202iv_DCF_Pavlodar_9" xfId="1838"/>
    <cellStyle name="_Книга7_Sofi vs Sobi" xfId="1839"/>
    <cellStyle name="_Книга7_Sofi vs Sobi_DCF" xfId="1840"/>
    <cellStyle name="_Книга7_Sofi vs Sobi_DCF 3 с увел  объемами 14 12 07 " xfId="1841"/>
    <cellStyle name="_Книга7_Sofi vs Sobi_DCF_Pavlodar_9" xfId="1842"/>
    <cellStyle name="_Книга7_Sofi_PBD 27-11-01" xfId="1843"/>
    <cellStyle name="_Книга7_Sofi_PBD 27-11-01_DCF" xfId="1844"/>
    <cellStyle name="_Книга7_Sofi_PBD 27-11-01_DCF 3 с увел  объемами 14 12 07 " xfId="1845"/>
    <cellStyle name="_Книга7_Sofi_PBD 27-11-01_DCF_Pavlodar_9" xfId="1846"/>
    <cellStyle name="_Книга7_SOFI_TEPs_AOK_130902" xfId="1847"/>
    <cellStyle name="_Книга7_SOFI_TEPs_AOK_130902_DCF" xfId="1848"/>
    <cellStyle name="_Книга7_SOFI_TEPs_AOK_130902_DCF 3 с увел  объемами 14 12 07 " xfId="1849"/>
    <cellStyle name="_Книга7_SOFI_TEPs_AOK_130902_DCF_Pavlodar_9" xfId="1850"/>
    <cellStyle name="_Книга7_Sofi145a" xfId="1851"/>
    <cellStyle name="_Книга7_Sofi145a_DCF" xfId="1852"/>
    <cellStyle name="_Книга7_Sofi145a_DCF 3 с увел  объемами 14 12 07 " xfId="1853"/>
    <cellStyle name="_Книга7_Sofi145a_DCF_Pavlodar_9" xfId="1854"/>
    <cellStyle name="_Книга7_Sofi153" xfId="1855"/>
    <cellStyle name="_Книга7_Sofi153_DCF" xfId="1856"/>
    <cellStyle name="_Книга7_Sofi153_DCF 3 с увел  объемами 14 12 07 " xfId="1857"/>
    <cellStyle name="_Книга7_Sofi153_DCF_Pavlodar_9" xfId="1858"/>
    <cellStyle name="_Книга7_Summary" xfId="1859"/>
    <cellStyle name="_Книга7_Summary_DCF" xfId="1860"/>
    <cellStyle name="_Книга7_Summary_DCF 3 с увел  объемами 14 12 07 " xfId="1861"/>
    <cellStyle name="_Книга7_Summary_DCF_Pavlodar_9" xfId="1862"/>
    <cellStyle name="_Книга7_SXXXX_Express_c Links" xfId="1863"/>
    <cellStyle name="_Книга7_SXXXX_Express_c Links_DCF" xfId="1864"/>
    <cellStyle name="_Книга7_SXXXX_Express_c Links_DCF 3 с увел  объемами 14 12 07 " xfId="1865"/>
    <cellStyle name="_Книга7_SXXXX_Express_c Links_DCF_Pavlodar_9" xfId="1866"/>
    <cellStyle name="_Книга7_Tax_form_1кв_3" xfId="1867"/>
    <cellStyle name="_Книга7_Tax_form_1кв_3_DCF" xfId="1868"/>
    <cellStyle name="_Книга7_Tax_form_1кв_3_DCF 3 с увел  объемами 14 12 07 " xfId="1869"/>
    <cellStyle name="_Книга7_Tax_form_1кв_3_DCF_Pavlodar_9" xfId="1870"/>
    <cellStyle name="_Книга7_test_11" xfId="1871"/>
    <cellStyle name="_Книга7_test_11_DCF" xfId="1872"/>
    <cellStyle name="_Книга7_test_11_DCF 3 с увел  объемами 14 12 07 " xfId="1873"/>
    <cellStyle name="_Книга7_test_11_DCF_Pavlodar_9" xfId="1874"/>
    <cellStyle name="_Книга7_БКЭ" xfId="1875"/>
    <cellStyle name="_Книга7_БКЭ_DCF" xfId="1876"/>
    <cellStyle name="_Книга7_БКЭ_DCF 3 с увел  объемами 14 12 07 " xfId="1877"/>
    <cellStyle name="_Книга7_БКЭ_DCF_Pavlodar_9" xfId="1878"/>
    <cellStyle name="_Книга7_для вставки в пакет за 2001" xfId="1879"/>
    <cellStyle name="_Книга7_для вставки в пакет за 2001_DCF" xfId="1880"/>
    <cellStyle name="_Книга7_для вставки в пакет за 2001_DCF 3 с увел  объемами 14 12 07 " xfId="1881"/>
    <cellStyle name="_Книга7_для вставки в пакет за 2001_DCF_Pavlodar_9" xfId="1882"/>
    <cellStyle name="_Книга7_дляГалиныВ" xfId="1883"/>
    <cellStyle name="_Книга7_дляГалиныВ_DCF" xfId="1884"/>
    <cellStyle name="_Книга7_дляГалиныВ_DCF 3 с увел  объемами 14 12 07 " xfId="1885"/>
    <cellStyle name="_Книга7_дляГалиныВ_DCF_Pavlodar_9" xfId="1886"/>
    <cellStyle name="_Книга7_Книга7" xfId="1887"/>
    <cellStyle name="_Книга7_Книга7_DCF" xfId="1888"/>
    <cellStyle name="_Книга7_Книга7_DCF 3 с увел  объемами 14 12 07 " xfId="1889"/>
    <cellStyle name="_Книга7_Книга7_DCF_Pavlodar_9" xfId="1890"/>
    <cellStyle name="_Книга7_Лист1" xfId="1891"/>
    <cellStyle name="_Книга7_Лист1_DCF" xfId="1892"/>
    <cellStyle name="_Книга7_Лист1_DCF 3 с увел  объемами 14 12 07 " xfId="1893"/>
    <cellStyle name="_Книга7_Лист1_DCF_Pavlodar_9" xfId="1894"/>
    <cellStyle name="_Книга7_ОСН. ДЕЯТ." xfId="1895"/>
    <cellStyle name="_Книга7_ОСН. ДЕЯТ._DCF" xfId="1896"/>
    <cellStyle name="_Книга7_ОСН. ДЕЯТ._DCF 3 с увел  объемами 14 12 07 " xfId="1897"/>
    <cellStyle name="_Книга7_ОСН. ДЕЯТ._DCF_Pavlodar_9" xfId="1898"/>
    <cellStyle name="_Книга7_Подразделения" xfId="1899"/>
    <cellStyle name="_Книга7_Подразделения_DCF" xfId="1900"/>
    <cellStyle name="_Книга7_Подразделения_DCF 3 с увел  объемами 14 12 07 " xfId="1901"/>
    <cellStyle name="_Книга7_Подразделения_DCF_Pavlodar_9" xfId="1902"/>
    <cellStyle name="_Книга7_Список тиражирования" xfId="1903"/>
    <cellStyle name="_Книга7_Список тиражирования_DCF" xfId="1904"/>
    <cellStyle name="_Книга7_Список тиражирования_DCF 3 с увел  объемами 14 12 07 " xfId="1905"/>
    <cellStyle name="_Книга7_Список тиражирования_DCF_Pavlodar_9" xfId="1906"/>
    <cellStyle name="_Книга7_Форма 12 last" xfId="1907"/>
    <cellStyle name="_Книга7_Форма 12 last_DCF" xfId="1908"/>
    <cellStyle name="_Книга7_Форма 12 last_DCF 3 с увел  объемами 14 12 07 " xfId="1909"/>
    <cellStyle name="_Книга7_Форма 12 last_DCF_Pavlodar_9" xfId="1910"/>
    <cellStyle name="_Лист1" xfId="1911"/>
    <cellStyle name="_Лист1_DCF" xfId="1912"/>
    <cellStyle name="_Лист1_DCF 3 с увел  объемами 14 12 07 " xfId="1913"/>
    <cellStyle name="_Лист1_DCF_Pavlodar_9" xfId="1914"/>
    <cellStyle name="_ПРВ_нал_ СБП 2006-2015" xfId="1915"/>
    <cellStyle name="_ПРВ_нал_ СБП 2006-2015_DCF" xfId="1916"/>
    <cellStyle name="_ПРВ_нал_ СБП 2006-2015_DCF 3 с увел  объемами 14 12 07 " xfId="1917"/>
    <cellStyle name="_ПРВ_нал_ СБП 2006-2015_DCF_Pavlodar_9" xfId="1918"/>
    <cellStyle name="_Прекращенные операции" xfId="1919"/>
    <cellStyle name="_ПРОГНОЗ для Эмдина" xfId="1920"/>
    <cellStyle name="_ПРОГНОЗ для Эмдина_DCF" xfId="1921"/>
    <cellStyle name="_ПРОГНОЗ для Эмдина_DCF 3 с увел  объемами 14 12 07 " xfId="1922"/>
    <cellStyle name="_ПРОГНОЗ для Эмдина_DCF_Pavlodar_9" xfId="1923"/>
    <cellStyle name="_Прогноз на 2005-2008 г." xfId="1924"/>
    <cellStyle name="_Прогноз на 2005-2008 г._DCF" xfId="1925"/>
    <cellStyle name="_Прогноз на 2005-2008 г._DCF 3 с увел  объемами 14 12 07 " xfId="1926"/>
    <cellStyle name="_Прогноз на 2005-2008 г._DCF_Pavlodar_9" xfId="1927"/>
    <cellStyle name="_Прогноз на 2005-2008 г._Komet_DCF_25" xfId="1928"/>
    <cellStyle name="_Прогноз на 2005-2008 г._Komet_DCF_25_6" xfId="1929"/>
    <cellStyle name="_Прогноз на 2005-2008 г._Komet_DCF_25_DCF" xfId="1930"/>
    <cellStyle name="_Прогноз на 2005-2008 г._Komet_DCF_25_DCF 3 с увел  объемами 14 12 07 " xfId="1931"/>
    <cellStyle name="_Прогноз на 2005-2008 г._Komet_DCF_25_DCF 3 с увел  объемами 14 12 07 _ЦАЭК_ТС_ФМ_100$_до_2030_-_02.10.10" xfId="1932"/>
    <cellStyle name="_Прогноз на 2005-2008 г._Komet_DCF_25_DCF_Pavlodar_9" xfId="1933"/>
    <cellStyle name="_Прогноз на 2005-2008 г._Komet_DCF_25_DCF_Pavlodar_9_6" xfId="1934"/>
    <cellStyle name="_Прогноз на 2005-2008 г._Komet_DCF_25_DCF_Pavlodar_9_Лист1" xfId="1935"/>
    <cellStyle name="_Прогноз на 2005-2008 г._Komet_DCF_25_DCF_Pavlodar_9_ЦАЭК_ТС_ФМ_100$_до_2030_-_02.10.10" xfId="1936"/>
    <cellStyle name="_Прогноз на 2005-2008 г._Komet_DCF_25_DCF_ЦАЭК_ТС_ФМ_100$_до_2030_-_02.10.10" xfId="1937"/>
    <cellStyle name="_Прогноз на 2005-2008 г._Komet_DCF_25_Лист1" xfId="1938"/>
    <cellStyle name="_Прогноз на 2005-2008 г._Komet_DCF_25_ЦАЭК_ТС_ФМ_100$_до_2030_-_02.10.10" xfId="1939"/>
    <cellStyle name="_Прогноз на 2005-2008 г._Komet_DCF_26" xfId="1940"/>
    <cellStyle name="_Прогноз на 2005-2008 г._Komet_DCF_26_6" xfId="1941"/>
    <cellStyle name="_Прогноз на 2005-2008 г._Komet_DCF_26_DCF" xfId="1942"/>
    <cellStyle name="_Прогноз на 2005-2008 г._Komet_DCF_26_DCF 3 с увел  объемами 14 12 07 " xfId="1943"/>
    <cellStyle name="_Прогноз на 2005-2008 г._Komet_DCF_26_DCF 3 с увел  объемами 14 12 07 _ЦАЭК_ТС_ФМ_100$_до_2030_-_02.10.10" xfId="1944"/>
    <cellStyle name="_Прогноз на 2005-2008 г._Komet_DCF_26_DCF_Pavlodar_9" xfId="1945"/>
    <cellStyle name="_Прогноз на 2005-2008 г._Komet_DCF_26_DCF_Pavlodar_9_6" xfId="1946"/>
    <cellStyle name="_Прогноз на 2005-2008 г._Komet_DCF_26_DCF_Pavlodar_9_Лист1" xfId="1947"/>
    <cellStyle name="_Прогноз на 2005-2008 г._Komet_DCF_26_DCF_Pavlodar_9_ЦАЭК_ТС_ФМ_100$_до_2030_-_02.10.10" xfId="1948"/>
    <cellStyle name="_Прогноз на 2005-2008 г._Komet_DCF_26_DCF_ЦАЭК_ТС_ФМ_100$_до_2030_-_02.10.10" xfId="1949"/>
    <cellStyle name="_Прогноз на 2005-2008 г._Komet_DCF_26_Лист1" xfId="1950"/>
    <cellStyle name="_Прогноз на 2005-2008 г._Komet_DCF_26_ЦАЭК_ТС_ФМ_100$_до_2030_-_02.10.10" xfId="1951"/>
    <cellStyle name="_производство 2004" xfId="1952"/>
    <cellStyle name="_производство 2004_DCF" xfId="1953"/>
    <cellStyle name="_производство 2004_DCF 3 с увел  объемами 14 12 07 " xfId="1954"/>
    <cellStyle name="_производство 2004_DCF_Pavlodar_9" xfId="1955"/>
    <cellStyle name="_производство 2005" xfId="1956"/>
    <cellStyle name="_производство 2005_DCF" xfId="1957"/>
    <cellStyle name="_производство 2005_DCF 3 с увел  объемами 14 12 07 " xfId="1958"/>
    <cellStyle name="_производство 2005_DCF_Pavlodar_9" xfId="1959"/>
    <cellStyle name="_ПЭ консолидир. (ПЭ)2008 г." xfId="1960"/>
    <cellStyle name="_Сведения о расходах на 2004г" xfId="1961"/>
    <cellStyle name="_Сведения о расходах на 2004г_DCF" xfId="1962"/>
    <cellStyle name="_Сведения о расходах на 2004г_DCF 3 с увел  объемами 14 12 07 " xfId="1963"/>
    <cellStyle name="_Сведения о расходах на 2004г_DCF_Pavlodar_9" xfId="1964"/>
    <cellStyle name="_СводФ2_CAFEC_Консолид_ 2008" xfId="1965"/>
    <cellStyle name="_СводФ3_ЦАТЭК_Консолид_4 кв 2008" xfId="1966"/>
    <cellStyle name="_Средневзвеш процент за 2008 г. для дисконтирования" xfId="1967"/>
    <cellStyle name="_Таблицы - продажи 2003 г. - прогноз до 2008 г. 24.021" xfId="1968"/>
    <cellStyle name="_Таблицы - продажи 2003 г. - прогноз до 2008 г. 24.021_DCF" xfId="1969"/>
    <cellStyle name="_Таблицы - продажи 2003 г. - прогноз до 2008 г. 24.021_DCF 3 с увел  объемами 14 12 07 " xfId="1970"/>
    <cellStyle name="_Таблицы - продажи 2003 г. - прогноз до 2008 г. 24.021_DCF_Pavlodar_9" xfId="1971"/>
    <cellStyle name="_Таблицы - продажи 2003 г. - прогноз до 2008 г. 24.021_Komet_DCF_25" xfId="1972"/>
    <cellStyle name="_Таблицы - продажи 2003 г. - прогноз до 2008 г. 24.021_Komet_DCF_25_6" xfId="1973"/>
    <cellStyle name="_Таблицы - продажи 2003 г. - прогноз до 2008 г. 24.021_Komet_DCF_25_DCF" xfId="1974"/>
    <cellStyle name="_Таблицы - продажи 2003 г. - прогноз до 2008 г. 24.021_Komet_DCF_25_DCF 3 с увел  объемами 14 12 07 " xfId="1975"/>
    <cellStyle name="_Таблицы - продажи 2003 г. - прогноз до 2008 г. 24.021_Komet_DCF_25_DCF 3 с увел  объемами 14 12 07 _ЦАЭК_ТС_ФМ_100$_до_2030_-_02.10.10" xfId="1976"/>
    <cellStyle name="_Таблицы - продажи 2003 г. - прогноз до 2008 г. 24.021_Komet_DCF_25_DCF_Pavlodar_9" xfId="1977"/>
    <cellStyle name="_Таблицы - продажи 2003 г. - прогноз до 2008 г. 24.021_Komet_DCF_25_DCF_Pavlodar_9_6" xfId="1978"/>
    <cellStyle name="_Таблицы - продажи 2003 г. - прогноз до 2008 г. 24.021_Komet_DCF_25_DCF_Pavlodar_9_Лист1" xfId="1979"/>
    <cellStyle name="_Таблицы - продажи 2003 г. - прогноз до 2008 г. 24.021_Komet_DCF_25_DCF_Pavlodar_9_ЦАЭК_ТС_ФМ_100$_до_2030_-_02.10.10" xfId="1980"/>
    <cellStyle name="_Таблицы - продажи 2003 г. - прогноз до 2008 г. 24.021_Komet_DCF_25_DCF_ЦАЭК_ТС_ФМ_100$_до_2030_-_02.10.10" xfId="1981"/>
    <cellStyle name="_Таблицы - продажи 2003 г. - прогноз до 2008 г. 24.021_Komet_DCF_25_Лист1" xfId="1982"/>
    <cellStyle name="_Таблицы - продажи 2003 г. - прогноз до 2008 г. 24.021_Komet_DCF_25_ЦАЭК_ТС_ФМ_100$_до_2030_-_02.10.10" xfId="1983"/>
    <cellStyle name="_Таблицы - продажи 2003 г. - прогноз до 2008 г. 24.021_Komet_DCF_26" xfId="1984"/>
    <cellStyle name="_Таблицы - продажи 2003 г. - прогноз до 2008 г. 24.021_Komet_DCF_26_6" xfId="1985"/>
    <cellStyle name="_Таблицы - продажи 2003 г. - прогноз до 2008 г. 24.021_Komet_DCF_26_DCF" xfId="1986"/>
    <cellStyle name="_Таблицы - продажи 2003 г. - прогноз до 2008 г. 24.021_Komet_DCF_26_DCF 3 с увел  объемами 14 12 07 " xfId="1987"/>
    <cellStyle name="_Таблицы - продажи 2003 г. - прогноз до 2008 г. 24.021_Komet_DCF_26_DCF 3 с увел  объемами 14 12 07 _ЦАЭК_ТС_ФМ_100$_до_2030_-_02.10.10" xfId="1988"/>
    <cellStyle name="_Таблицы - продажи 2003 г. - прогноз до 2008 г. 24.021_Komet_DCF_26_DCF_Pavlodar_9" xfId="1989"/>
    <cellStyle name="_Таблицы - продажи 2003 г. - прогноз до 2008 г. 24.021_Komet_DCF_26_DCF_Pavlodar_9_6" xfId="1990"/>
    <cellStyle name="_Таблицы - продажи 2003 г. - прогноз до 2008 г. 24.021_Komet_DCF_26_DCF_Pavlodar_9_Лист1" xfId="1991"/>
    <cellStyle name="_Таблицы - продажи 2003 г. - прогноз до 2008 г. 24.021_Komet_DCF_26_DCF_Pavlodar_9_ЦАЭК_ТС_ФМ_100$_до_2030_-_02.10.10" xfId="1992"/>
    <cellStyle name="_Таблицы - продажи 2003 г. - прогноз до 2008 г. 24.021_Komet_DCF_26_DCF_ЦАЭК_ТС_ФМ_100$_до_2030_-_02.10.10" xfId="1993"/>
    <cellStyle name="_Таблицы - продажи 2003 г. - прогноз до 2008 г. 24.021_Komet_DCF_26_Лист1" xfId="1994"/>
    <cellStyle name="_Таблицы - продажи 2003 г. - прогноз до 2008 г. 24.021_Komet_DCF_26_ЦАЭК_ТС_ФМ_100$_до_2030_-_02.10.10" xfId="1995"/>
    <cellStyle name="_ФАЙЛ ПЕРЕКАЧКИ ДАННЫХ ПО ОСТАТКАМ ГП" xfId="1996"/>
    <cellStyle name="_ФАЙЛ ПЕРЕКАЧКИ ДАННЫХ ПО ОСТАТКАМ ГП_DCF" xfId="1997"/>
    <cellStyle name="_ФАЙЛ ПЕРЕКАЧКИ ДАННЫХ ПО ОСТАТКАМ ГП_DCF 3 с увел  объемами 14 12 07 " xfId="1998"/>
    <cellStyle name="_ФАЙЛ ПЕРЕКАЧКИ ДАННЫХ ПО ОСТАТКАМ ГП_DCF_Pavlodar_9" xfId="1999"/>
    <cellStyle name="_ФО_ЦАТЭК_ 020609" xfId="2000"/>
    <cellStyle name="_ФО_ЦАТЭК_1 полуг 2008" xfId="2001"/>
    <cellStyle name="_ФО_ЦАТЭК_2008 формы для аудиторов_280609" xfId="2002"/>
    <cellStyle name="_ФО_ЦАТЭК_30 09 09" xfId="2003"/>
    <cellStyle name="_ФО_ЭБК_2009" xfId="2004"/>
    <cellStyle name="_Формат целевых программ на 2003 год окончат1" xfId="2005"/>
    <cellStyle name="_Формы ПЛАН месяц Зд" xfId="2006"/>
    <cellStyle name="_Формы ПЛАН месяц Зд_DCF" xfId="2007"/>
    <cellStyle name="_Формы ПЛАН месяц Зд_DCF 3 с увел  объемами 14 12 07 " xfId="2008"/>
    <cellStyle name="_Формы ПЛАН месяц Зд_DCF_Pavlodar_9" xfId="2009"/>
    <cellStyle name="_ЦАТЭК_КОНС Баланс_2008 год АУДИРОВ" xfId="2010"/>
    <cellStyle name="_ЦАТЭК_КОНС Баланс_2008 год АУДИРОВ1" xfId="2011"/>
    <cellStyle name="_Цены ВУ" xfId="2012"/>
    <cellStyle name="_Цены ВУ_DCF" xfId="2013"/>
    <cellStyle name="_Цены ВУ_DCF 3 с увел  объемами 14 12 07 " xfId="2014"/>
    <cellStyle name="_Цены ВУ_DCF_Pavlodar_9" xfId="2015"/>
    <cellStyle name="_ЦРНО-отчёт за 4 месяца  прогноз" xfId="2016"/>
    <cellStyle name="_ЦРНО-отчёт за 4 месяца  прогноз_DCF" xfId="2017"/>
    <cellStyle name="_ЦРНО-отчёт за 4 месяца  прогноз_DCF 3 с увел  объемами 14 12 07 " xfId="2018"/>
    <cellStyle name="_ЦРНО-отчёт за 4 месяца  прогноз_DCF_Pavlodar_9" xfId="2019"/>
    <cellStyle name="_Эксимбанк -2008-ФО- аудит" xfId="2020"/>
    <cellStyle name="_Эксимбанк -2008-ФО- аудит100609" xfId="2021"/>
    <cellStyle name="_Элиминирование 08г к форме 2(для АО ЦАТЭК)" xfId="2022"/>
    <cellStyle name="_Элиминирование 08г,баланс(для АО ЦАТЭК)" xfId="2023"/>
    <cellStyle name="’E‰Y [0.00]_laroux" xfId="2024"/>
    <cellStyle name="’E‰Y_laroux" xfId="2025"/>
    <cellStyle name="”€ЌЂЌ‘Ћ‚›‰" xfId="2026"/>
    <cellStyle name="”€Љ‘€ђЋ‚ЂЌЌ›‰" xfId="2027"/>
    <cellStyle name="”ќђќ‘ћ‚›‰" xfId="2028"/>
    <cellStyle name="”љ‘ђћ‚ђќќ›‰" xfId="2029"/>
    <cellStyle name="„…Ќ…†Ќ›‰" xfId="2030"/>
    <cellStyle name="„Ђ’Ђ" xfId="2031"/>
    <cellStyle name="€’ЋѓЋ‚›‰" xfId="2032"/>
    <cellStyle name="=D:\WINNT\SYSTEM32\COMMAND.COM" xfId="2033"/>
    <cellStyle name="=D:\WINNT\SYSTEM32\COMMAND.COM?ASYNC1=LANDRVR?BAT=1?COMPUTERNAME=RE" xfId="2034"/>
    <cellStyle name="‡ЂѓЋ‹Ћ‚ЋЉ1" xfId="2035"/>
    <cellStyle name="‡ЂѓЋ‹Ћ‚ЋЉ2" xfId="2036"/>
    <cellStyle name="•WЏЂ_laroux" xfId="2037"/>
    <cellStyle name="’ћѓћ‚›‰" xfId="2038"/>
    <cellStyle name="" xfId="2039"/>
    <cellStyle name="" xfId="2040"/>
    <cellStyle name="" xfId="2041"/>
    <cellStyle name="_6" xfId="2042"/>
    <cellStyle name="_6" xfId="2043"/>
    <cellStyle name="_DCF" xfId="2044"/>
    <cellStyle name="_DCF" xfId="2045"/>
    <cellStyle name="_DCF 3 с увел  объемами 14 12 07 " xfId="2046"/>
    <cellStyle name="_DCF 3 с увел  объемами 14 12 07 " xfId="2047"/>
    <cellStyle name="_DCF 3 с увел  объемами 14 12 07 _6" xfId="2048"/>
    <cellStyle name="_DCF 3 с увел  объемами 14 12 07 _6" xfId="2049"/>
    <cellStyle name="_DCF 3 с увел  объемами 14 12 07 _Книга3 (3)" xfId="2050"/>
    <cellStyle name="_DCF 3 с увел  объемами 14 12 07 _Книга3 (3)" xfId="2051"/>
    <cellStyle name="_DCF 3 с увел  объемами 14 12 07 _Книга3 (3)_Новый Свод форм к СД ЦАЭК" xfId="2052"/>
    <cellStyle name="_DCF 3 с увел  объемами 14 12 07 _Книга3 (3)_Новый Свод форм к СД ЦАЭК" xfId="2053"/>
    <cellStyle name="_DCF 3 с увел  объемами 14 12 07 _Книга3 (3)_Новый Свод форм к СД ЦАЭК 2010-2015" xfId="2054"/>
    <cellStyle name="_DCF 3 с увел  объемами 14 12 07 _Книга3 (3)_Новый Свод форм к СД ЦАЭК 2010-2015" xfId="2055"/>
    <cellStyle name="_DCF 3 с увел  объемами 14 12 07 _Книга3 (3)_Свод форм к СД ЦАЭК" xfId="2056"/>
    <cellStyle name="_DCF 3 с увел  объемами 14 12 07 _Книга3 (3)_Свод форм к СД ЦАЭК" xfId="2057"/>
    <cellStyle name="_DCF 3 с увел  объемами 14 12 07 _Лист1" xfId="2058"/>
    <cellStyle name="_DCF 3 с увел  объемами 14 12 07 _Лист1" xfId="2059"/>
    <cellStyle name="_DCF 3 с увел  объемами 14 12 07 _Прогноз ЦАЭК_4 квартал 2009" xfId="2060"/>
    <cellStyle name="_DCF 3 с увел  объемами 14 12 07 _Прогноз ЦАЭК_4 квартал 2009" xfId="2061"/>
    <cellStyle name="_DCF 3 с увел  объемами 14 12 07 _ПЭ_Бух баланс за 2009г." xfId="2062"/>
    <cellStyle name="_DCF 3 с увел  объемами 14 12 07 _ПЭ_Бух баланс за 2009г." xfId="2063"/>
    <cellStyle name="_DCF 3 с увел  объемами 14 12 07 _ЦАЭК_2009 печатные формы" xfId="2064"/>
    <cellStyle name="_DCF 3 с увел  объемами 14 12 07 _ЦАЭК_2009 печатные формы" xfId="2065"/>
    <cellStyle name="_DCF 3 с увел  объемами 14 12 07 _ЦАЭК_2009 печатные формы_Новый Свод форм к СД ЦАЭК" xfId="2066"/>
    <cellStyle name="_DCF 3 с увел  объемами 14 12 07 _ЦАЭК_2009 печатные формы_Новый Свод форм к СД ЦАЭК" xfId="2067"/>
    <cellStyle name="_DCF 3 с увел  объемами 14 12 07 _ЦАЭК_2009 печатные формы_Новый Свод форм к СД ЦАЭК 2010-2015" xfId="2068"/>
    <cellStyle name="_DCF 3 с увел  объемами 14 12 07 _ЦАЭК_2009 печатные формы_Новый Свод форм к СД ЦАЭК 2010-2015" xfId="2069"/>
    <cellStyle name="_DCF 3 с увел  объемами 14 12 07 _ЦАЭК_2009 печатные формы_Свод форм к СД ЦАЭК" xfId="2070"/>
    <cellStyle name="_DCF 3 с увел  объемами 14 12 07 _ЦАЭК_2009 печатные формы_Свод форм к СД ЦАЭК" xfId="2071"/>
    <cellStyle name="_DCF 3 с увел  объемами 14 12 07 _ЦАЭК_свод_31.12.09" xfId="2072"/>
    <cellStyle name="_DCF 3 с увел  объемами 14 12 07 _ЦАЭК_свод_31.12.09" xfId="2073"/>
    <cellStyle name="_DCF 3 с увел  объемами 14 12 07 _ЦАЭК_свод_31.12.09_Новый Свод форм к СД ЦАЭК" xfId="2074"/>
    <cellStyle name="_DCF 3 с увел  объемами 14 12 07 _ЦАЭК_свод_31.12.09_Новый Свод форм к СД ЦАЭК" xfId="2075"/>
    <cellStyle name="_DCF 3 с увел  объемами 14 12 07 _ЦАЭК_свод_31.12.09_Новый Свод форм к СД ЦАЭК 2010-2015" xfId="2076"/>
    <cellStyle name="_DCF 3 с увел  объемами 14 12 07 _ЦАЭК_свод_31.12.09_Новый Свод форм к СД ЦАЭК 2010-2015" xfId="2077"/>
    <cellStyle name="_DCF 3 с увел  объемами 14 12 07 _ЦАЭК_свод_31.12.09_Свод форм к СД ЦАЭК" xfId="2078"/>
    <cellStyle name="_DCF 3 с увел  объемами 14 12 07 _ЦАЭК_свод_31.12.09_Свод форм к СД ЦАЭК" xfId="2079"/>
    <cellStyle name="_DCF 3 с увел  объемами 14 12 07 _ЦАЭК_свод_31.12.09прогноз" xfId="2080"/>
    <cellStyle name="_DCF 3 с увел  объемами 14 12 07 _ЦАЭК_свод_31.12.09прогноз" xfId="2081"/>
    <cellStyle name="_DCF 3 с увел. объемами 14.12.07.с корр. окончат." xfId="2082"/>
    <cellStyle name="_DCF 3 с увел. объемами 14.12.07.с корр. окончат." xfId="2083"/>
    <cellStyle name="_DCF 3 с увел. объемами 14.12.07.с корр. окончат._6" xfId="2084"/>
    <cellStyle name="_DCF 3 с увел. объемами 14.12.07.с корр. окончат._6" xfId="2085"/>
    <cellStyle name="_DCF 3 с увел. объемами 14.12.07.с корр. окончат._Книга3 (3)" xfId="2086"/>
    <cellStyle name="_DCF 3 с увел. объемами 14.12.07.с корр. окончат._Книга3 (3)" xfId="2087"/>
    <cellStyle name="_DCF 3 с увел. объемами 14.12.07.с корр. окончат._Книга3 (3)_Новый Свод форм к СД ЦАЭК" xfId="2088"/>
    <cellStyle name="_DCF 3 с увел. объемами 14.12.07.с корр. окончат._Книга3 (3)_Новый Свод форм к СД ЦАЭК" xfId="2089"/>
    <cellStyle name="_DCF 3 с увел. объемами 14.12.07.с корр. окончат._Книга3 (3)_Новый Свод форм к СД ЦАЭК 2010-2015" xfId="2090"/>
    <cellStyle name="_DCF 3 с увел. объемами 14.12.07.с корр. окончат._Книга3 (3)_Новый Свод форм к СД ЦАЭК 2010-2015" xfId="2091"/>
    <cellStyle name="_DCF 3 с увел. объемами 14.12.07.с корр. окончат._Книга3 (3)_Свод форм к СД ЦАЭК" xfId="2092"/>
    <cellStyle name="_DCF 3 с увел. объемами 14.12.07.с корр. окончат._Книга3 (3)_Свод форм к СД ЦАЭК" xfId="2093"/>
    <cellStyle name="_DCF 3 с увел. объемами 14.12.07.с корр. окончат._Лист1" xfId="2094"/>
    <cellStyle name="_DCF 3 с увел. объемами 14.12.07.с корр. окончат._Лист1" xfId="2095"/>
    <cellStyle name="_DCF 3 с увел. объемами 14.12.07.с корр. окончат._Прогноз ЦАЭК_4 квартал 2009" xfId="2096"/>
    <cellStyle name="_DCF 3 с увел. объемами 14.12.07.с корр. окончат._Прогноз ЦАЭК_4 квартал 2009" xfId="2097"/>
    <cellStyle name="_DCF 3 с увел. объемами 14.12.07.с корр. окончат._ПЭ_Бух баланс за 2009г." xfId="2098"/>
    <cellStyle name="_DCF 3 с увел. объемами 14.12.07.с корр. окончат._ПЭ_Бух баланс за 2009г." xfId="2099"/>
    <cellStyle name="_DCF 3 с увел. объемами 14.12.07.с корр. окончат._ЦАЭК_2009 печатные формы" xfId="2100"/>
    <cellStyle name="_DCF 3 с увел. объемами 14.12.07.с корр. окончат._ЦАЭК_2009 печатные формы" xfId="2101"/>
    <cellStyle name="_DCF 3 с увел. объемами 14.12.07.с корр. окончат._ЦАЭК_2009 печатные формы_Новый Свод форм к СД ЦАЭК" xfId="2102"/>
    <cellStyle name="_DCF 3 с увел. объемами 14.12.07.с корр. окончат._ЦАЭК_2009 печатные формы_Новый Свод форм к СД ЦАЭК" xfId="2103"/>
    <cellStyle name="_DCF 3 с увел. объемами 14.12.07.с корр. окончат._ЦАЭК_2009 печатные формы_Новый Свод форм к СД ЦАЭК 2010-2015" xfId="2104"/>
    <cellStyle name="_DCF 3 с увел. объемами 14.12.07.с корр. окончат._ЦАЭК_2009 печатные формы_Новый Свод форм к СД ЦАЭК 2010-2015" xfId="2105"/>
    <cellStyle name="_DCF 3 с увел. объемами 14.12.07.с корр. окончат._ЦАЭК_2009 печатные формы_Свод форм к СД ЦАЭК" xfId="2106"/>
    <cellStyle name="_DCF 3 с увел. объемами 14.12.07.с корр. окончат._ЦАЭК_2009 печатные формы_Свод форм к СД ЦАЭК" xfId="2107"/>
    <cellStyle name="_DCF 3 с увел. объемами 14.12.07.с корр. окончат._ЦАЭК_свод_31.12.09" xfId="2108"/>
    <cellStyle name="_DCF 3 с увел. объемами 14.12.07.с корр. окончат._ЦАЭК_свод_31.12.09" xfId="2109"/>
    <cellStyle name="_DCF 3 с увел. объемами 14.12.07.с корр. окончат._ЦАЭК_свод_31.12.09_Новый Свод форм к СД ЦАЭК" xfId="2110"/>
    <cellStyle name="_DCF 3 с увел. объемами 14.12.07.с корр. окончат._ЦАЭК_свод_31.12.09_Новый Свод форм к СД ЦАЭК" xfId="2111"/>
    <cellStyle name="_DCF 3 с увел. объемами 14.12.07.с корр. окончат._ЦАЭК_свод_31.12.09_Новый Свод форм к СД ЦАЭК 2010-2015" xfId="2112"/>
    <cellStyle name="_DCF 3 с увел. объемами 14.12.07.с корр. окончат._ЦАЭК_свод_31.12.09_Новый Свод форм к СД ЦАЭК 2010-2015" xfId="2113"/>
    <cellStyle name="_DCF 3 с увел. объемами 14.12.07.с корр. окончат._ЦАЭК_свод_31.12.09_Свод форм к СД ЦАЭК" xfId="2114"/>
    <cellStyle name="_DCF 3 с увел. объемами 14.12.07.с корр. окончат._ЦАЭК_свод_31.12.09_Свод форм к СД ЦАЭК" xfId="2115"/>
    <cellStyle name="_DCF 3 с увел. объемами 14.12.07.с корр. окончат._ЦАЭК_свод_31.12.09прогноз" xfId="2116"/>
    <cellStyle name="_DCF 3 с увел. объемами 14.12.07.с корр. окончат._ЦАЭК_свод_31.12.09прогноз" xfId="2117"/>
    <cellStyle name="_DCF_6" xfId="2118"/>
    <cellStyle name="_DCF_6" xfId="2119"/>
    <cellStyle name="_DCF_Pavlodar_9" xfId="2120"/>
    <cellStyle name="_DCF_Pavlodar_9" xfId="2121"/>
    <cellStyle name="_DCF_Pavlodar_9_6" xfId="2122"/>
    <cellStyle name="_DCF_Pavlodar_9_6" xfId="2123"/>
    <cellStyle name="_DCF_Pavlodar_9_Книга3 (3)" xfId="2124"/>
    <cellStyle name="_DCF_Pavlodar_9_Книга3 (3)" xfId="2125"/>
    <cellStyle name="_DCF_Pavlodar_9_Книга3 (3)_Новый Свод форм к СД ЦАЭК" xfId="2126"/>
    <cellStyle name="_DCF_Pavlodar_9_Книга3 (3)_Новый Свод форм к СД ЦАЭК" xfId="2127"/>
    <cellStyle name="_DCF_Pavlodar_9_Книга3 (3)_Новый Свод форм к СД ЦАЭК 2010-2015" xfId="2128"/>
    <cellStyle name="_DCF_Pavlodar_9_Книга3 (3)_Новый Свод форм к СД ЦАЭК 2010-2015" xfId="2129"/>
    <cellStyle name="_DCF_Pavlodar_9_Книга3 (3)_Свод форм к СД ЦАЭК" xfId="2130"/>
    <cellStyle name="_DCF_Pavlodar_9_Книга3 (3)_Свод форм к СД ЦАЭК" xfId="2131"/>
    <cellStyle name="_DCF_Pavlodar_9_Лист1" xfId="2132"/>
    <cellStyle name="_DCF_Pavlodar_9_Лист1" xfId="2133"/>
    <cellStyle name="_DCF_Pavlodar_9_Прогноз ЦАЭК_4 квартал 2009" xfId="2134"/>
    <cellStyle name="_DCF_Pavlodar_9_Прогноз ЦАЭК_4 квартал 2009" xfId="2135"/>
    <cellStyle name="_DCF_Pavlodar_9_ПЭ_Бух баланс за 2009г." xfId="2136"/>
    <cellStyle name="_DCF_Pavlodar_9_ПЭ_Бух баланс за 2009г." xfId="2137"/>
    <cellStyle name="_DCF_Pavlodar_9_ЦАЭК_2009 печатные формы" xfId="2138"/>
    <cellStyle name="_DCF_Pavlodar_9_ЦАЭК_2009 печатные формы" xfId="2139"/>
    <cellStyle name="_DCF_Pavlodar_9_ЦАЭК_2009 печатные формы_Новый Свод форм к СД ЦАЭК" xfId="2140"/>
    <cellStyle name="_DCF_Pavlodar_9_ЦАЭК_2009 печатные формы_Новый Свод форм к СД ЦАЭК" xfId="2141"/>
    <cellStyle name="_DCF_Pavlodar_9_ЦАЭК_2009 печатные формы_Новый Свод форм к СД ЦАЭК 2010-2015" xfId="2142"/>
    <cellStyle name="_DCF_Pavlodar_9_ЦАЭК_2009 печатные формы_Новый Свод форм к СД ЦАЭК 2010-2015" xfId="2143"/>
    <cellStyle name="_DCF_Pavlodar_9_ЦАЭК_2009 печатные формы_Свод форм к СД ЦАЭК" xfId="2144"/>
    <cellStyle name="_DCF_Pavlodar_9_ЦАЭК_2009 печатные формы_Свод форм к СД ЦАЭК" xfId="2145"/>
    <cellStyle name="_DCF_Pavlodar_9_ЦАЭК_свод_31.12.09" xfId="2146"/>
    <cellStyle name="_DCF_Pavlodar_9_ЦАЭК_свод_31.12.09" xfId="2147"/>
    <cellStyle name="_DCF_Pavlodar_9_ЦАЭК_свод_31.12.09_Новый Свод форм к СД ЦАЭК" xfId="2148"/>
    <cellStyle name="_DCF_Pavlodar_9_ЦАЭК_свод_31.12.09_Новый Свод форм к СД ЦАЭК" xfId="2149"/>
    <cellStyle name="_DCF_Pavlodar_9_ЦАЭК_свод_31.12.09_Новый Свод форм к СД ЦАЭК 2010-2015" xfId="2150"/>
    <cellStyle name="_DCF_Pavlodar_9_ЦАЭК_свод_31.12.09_Новый Свод форм к СД ЦАЭК 2010-2015" xfId="2151"/>
    <cellStyle name="_DCF_Pavlodar_9_ЦАЭК_свод_31.12.09_Свод форм к СД ЦАЭК" xfId="2152"/>
    <cellStyle name="_DCF_Pavlodar_9_ЦАЭК_свод_31.12.09_Свод форм к СД ЦАЭК" xfId="2153"/>
    <cellStyle name="_DCF_Pavlodar_9_ЦАЭК_свод_31.12.09прогноз" xfId="2154"/>
    <cellStyle name="_DCF_Pavlodar_9_ЦАЭК_свод_31.12.09прогноз" xfId="2155"/>
    <cellStyle name="_DCF_Книга3 (3)" xfId="2156"/>
    <cellStyle name="_DCF_Книга3 (3)" xfId="2157"/>
    <cellStyle name="_DCF_Книга3 (3)_Новый Свод форм к СД ЦАЭК" xfId="2158"/>
    <cellStyle name="_DCF_Книга3 (3)_Новый Свод форм к СД ЦАЭК" xfId="2159"/>
    <cellStyle name="_DCF_Книга3 (3)_Новый Свод форм к СД ЦАЭК 2010-2015" xfId="2160"/>
    <cellStyle name="_DCF_Книга3 (3)_Новый Свод форм к СД ЦАЭК 2010-2015" xfId="2161"/>
    <cellStyle name="_DCF_Книга3 (3)_Свод форм к СД ЦАЭК" xfId="2162"/>
    <cellStyle name="_DCF_Книга3 (3)_Свод форм к СД ЦАЭК" xfId="2163"/>
    <cellStyle name="_DCF_Лист1" xfId="2164"/>
    <cellStyle name="_DCF_Лист1" xfId="2165"/>
    <cellStyle name="_DCF_Прогноз ЦАЭК_4 квартал 2009" xfId="2166"/>
    <cellStyle name="_DCF_Прогноз ЦАЭК_4 квартал 2009" xfId="2167"/>
    <cellStyle name="_DCF_ПЭ_Бух баланс за 2009г." xfId="2168"/>
    <cellStyle name="_DCF_ПЭ_Бух баланс за 2009г." xfId="2169"/>
    <cellStyle name="_DCF_ЦАЭК_2009 печатные формы" xfId="2170"/>
    <cellStyle name="_DCF_ЦАЭК_2009 печатные формы" xfId="2171"/>
    <cellStyle name="_DCF_ЦАЭК_2009 печатные формы_Новый Свод форм к СД ЦАЭК" xfId="2172"/>
    <cellStyle name="_DCF_ЦАЭК_2009 печатные формы_Новый Свод форм к СД ЦАЭК" xfId="2173"/>
    <cellStyle name="_DCF_ЦАЭК_2009 печатные формы_Новый Свод форм к СД ЦАЭК 2010-2015" xfId="2174"/>
    <cellStyle name="_DCF_ЦАЭК_2009 печатные формы_Новый Свод форм к СД ЦАЭК 2010-2015" xfId="2175"/>
    <cellStyle name="_DCF_ЦАЭК_2009 печатные формы_Свод форм к СД ЦАЭК" xfId="2176"/>
    <cellStyle name="_DCF_ЦАЭК_2009 печатные формы_Свод форм к СД ЦАЭК" xfId="2177"/>
    <cellStyle name="_DCF_ЦАЭК_свод_31.12.09" xfId="2178"/>
    <cellStyle name="_DCF_ЦАЭК_свод_31.12.09" xfId="2179"/>
    <cellStyle name="_DCF_ЦАЭК_свод_31.12.09_Новый Свод форм к СД ЦАЭК" xfId="2180"/>
    <cellStyle name="_DCF_ЦАЭК_свод_31.12.09_Новый Свод форм к СД ЦАЭК" xfId="2181"/>
    <cellStyle name="_DCF_ЦАЭК_свод_31.12.09_Новый Свод форм к СД ЦАЭК 2010-2015" xfId="2182"/>
    <cellStyle name="_DCF_ЦАЭК_свод_31.12.09_Новый Свод форм к СД ЦАЭК 2010-2015" xfId="2183"/>
    <cellStyle name="_DCF_ЦАЭК_свод_31.12.09_Свод форм к СД ЦАЭК" xfId="2184"/>
    <cellStyle name="_DCF_ЦАЭК_свод_31.12.09_Свод форм к СД ЦАЭК" xfId="2185"/>
    <cellStyle name="_DCF_ЦАЭК_свод_31.12.09прогноз" xfId="2186"/>
    <cellStyle name="_DCF_ЦАЭК_свод_31.12.09прогноз" xfId="2187"/>
    <cellStyle name="_Книга3 (3)" xfId="2188"/>
    <cellStyle name="_Книга3 (3)" xfId="2189"/>
    <cellStyle name="_Книга3 (3)_Новый Свод форм к СД ЦАЭК" xfId="2190"/>
    <cellStyle name="_Книга3 (3)_Новый Свод форм к СД ЦАЭК" xfId="2191"/>
    <cellStyle name="_Книга3 (3)_Новый Свод форм к СД ЦАЭК 2010-2015" xfId="2192"/>
    <cellStyle name="_Книга3 (3)_Новый Свод форм к СД ЦАЭК 2010-2015" xfId="2193"/>
    <cellStyle name="_Книга3 (3)_Свод форм к СД ЦАЭК" xfId="2194"/>
    <cellStyle name="_Книга3 (3)_Свод форм к СД ЦАЭК" xfId="2195"/>
    <cellStyle name="_Лист1" xfId="2196"/>
    <cellStyle name="_Лист1" xfId="2197"/>
    <cellStyle name="_Прогноз ЦАЭК_4 квартал 2009" xfId="2198"/>
    <cellStyle name="_Прогноз ЦАЭК_4 квартал 2009" xfId="2199"/>
    <cellStyle name="_ПЭ_Бух баланс за 2009г." xfId="2200"/>
    <cellStyle name="_ПЭ_Бух баланс за 2009г." xfId="2201"/>
    <cellStyle name="_Ф-1И2" xfId="2202"/>
    <cellStyle name="_Ф-1И2" xfId="2203"/>
    <cellStyle name="_Ф-1И2_6" xfId="2204"/>
    <cellStyle name="_Ф-1И2_6" xfId="2205"/>
    <cellStyle name="_Ф-1И2_DCF" xfId="2206"/>
    <cellStyle name="_Ф-1И2_DCF" xfId="2207"/>
    <cellStyle name="_Ф-1И2_DCF 3 с увел  объемами 14 12 07 " xfId="2208"/>
    <cellStyle name="_Ф-1И2_DCF 3 с увел  объемами 14 12 07 " xfId="2209"/>
    <cellStyle name="_Ф-1И2_DCF 3 с увел  объемами 14 12 07 _6" xfId="2210"/>
    <cellStyle name="_Ф-1И2_DCF 3 с увел  объемами 14 12 07 _6" xfId="2211"/>
    <cellStyle name="_Ф-1И2_DCF 3 с увел  объемами 14 12 07 _Книга3 (3)" xfId="2212"/>
    <cellStyle name="_Ф-1И2_DCF 3 с увел  объемами 14 12 07 _Книга3 (3)" xfId="2213"/>
    <cellStyle name="_Ф-1И2_DCF 3 с увел  объемами 14 12 07 _Книга3 (3)_Новый Свод форм к СД ЦАЭК" xfId="2214"/>
    <cellStyle name="_Ф-1И2_DCF 3 с увел  объемами 14 12 07 _Книга3 (3)_Новый Свод форм к СД ЦАЭК" xfId="2215"/>
    <cellStyle name="_Ф-1И2_DCF 3 с увел  объемами 14 12 07 _Книга3 (3)_Новый Свод форм к СД ЦАЭК 2010-2015" xfId="2216"/>
    <cellStyle name="_Ф-1И2_DCF 3 с увел  объемами 14 12 07 _Книга3 (3)_Новый Свод форм к СД ЦАЭК 2010-2015" xfId="2217"/>
    <cellStyle name="_Ф-1И2_DCF 3 с увел  объемами 14 12 07 _Книга3 (3)_Свод форм к СД ЦАЭК" xfId="2218"/>
    <cellStyle name="_Ф-1И2_DCF 3 с увел  объемами 14 12 07 _Книга3 (3)_Свод форм к СД ЦАЭК" xfId="2219"/>
    <cellStyle name="_Ф-1И2_DCF 3 с увел  объемами 14 12 07 _Лист1" xfId="2220"/>
    <cellStyle name="_Ф-1И2_DCF 3 с увел  объемами 14 12 07 _Лист1" xfId="2221"/>
    <cellStyle name="_Ф-1И2_DCF 3 с увел  объемами 14 12 07 _Прогноз ЦАЭК_4 квартал 2009" xfId="2222"/>
    <cellStyle name="_Ф-1И2_DCF 3 с увел  объемами 14 12 07 _Прогноз ЦАЭК_4 квартал 2009" xfId="2223"/>
    <cellStyle name="_Ф-1И2_DCF 3 с увел  объемами 14 12 07 _ПЭ_Бух баланс за 2009г." xfId="2224"/>
    <cellStyle name="_Ф-1И2_DCF 3 с увел  объемами 14 12 07 _ПЭ_Бух баланс за 2009г." xfId="2225"/>
    <cellStyle name="_Ф-1И2_DCF 3 с увел  объемами 14 12 07 _ЦАЭК_2009 печатные формы" xfId="2226"/>
    <cellStyle name="_Ф-1И2_DCF 3 с увел  объемами 14 12 07 _ЦАЭК_2009 печатные формы" xfId="2227"/>
    <cellStyle name="_Ф-1И2_DCF 3 с увел  объемами 14 12 07 _ЦАЭК_2009 печатные формы_Новый Свод форм к СД ЦАЭК" xfId="2228"/>
    <cellStyle name="_Ф-1И2_DCF 3 с увел  объемами 14 12 07 _ЦАЭК_2009 печатные формы_Новый Свод форм к СД ЦАЭК" xfId="2229"/>
    <cellStyle name="_Ф-1И2_DCF 3 с увел  объемами 14 12 07 _ЦАЭК_2009 печатные формы_Новый Свод форм к СД ЦАЭК 2010-2015" xfId="2230"/>
    <cellStyle name="_Ф-1И2_DCF 3 с увел  объемами 14 12 07 _ЦАЭК_2009 печатные формы_Новый Свод форм к СД ЦАЭК 2010-2015" xfId="2231"/>
    <cellStyle name="_Ф-1И2_DCF 3 с увел  объемами 14 12 07 _ЦАЭК_2009 печатные формы_Свод форм к СД ЦАЭК" xfId="2232"/>
    <cellStyle name="_Ф-1И2_DCF 3 с увел  объемами 14 12 07 _ЦАЭК_2009 печатные формы_Свод форм к СД ЦАЭК" xfId="2233"/>
    <cellStyle name="_Ф-1И2_DCF 3 с увел  объемами 14 12 07 _ЦАЭК_свод_31.12.09" xfId="2234"/>
    <cellStyle name="_Ф-1И2_DCF 3 с увел  объемами 14 12 07 _ЦАЭК_свод_31.12.09" xfId="2235"/>
    <cellStyle name="_Ф-1И2_DCF 3 с увел  объемами 14 12 07 _ЦАЭК_свод_31.12.09_Новый Свод форм к СД ЦАЭК" xfId="2236"/>
    <cellStyle name="_Ф-1И2_DCF 3 с увел  объемами 14 12 07 _ЦАЭК_свод_31.12.09_Новый Свод форм к СД ЦАЭК" xfId="2237"/>
    <cellStyle name="_Ф-1И2_DCF 3 с увел  объемами 14 12 07 _ЦАЭК_свод_31.12.09_Новый Свод форм к СД ЦАЭК 2010-2015" xfId="2238"/>
    <cellStyle name="_Ф-1И2_DCF 3 с увел  объемами 14 12 07 _ЦАЭК_свод_31.12.09_Новый Свод форм к СД ЦАЭК 2010-2015" xfId="2239"/>
    <cellStyle name="_Ф-1И2_DCF 3 с увел  объемами 14 12 07 _ЦАЭК_свод_31.12.09_Свод форм к СД ЦАЭК" xfId="2240"/>
    <cellStyle name="_Ф-1И2_DCF 3 с увел  объемами 14 12 07 _ЦАЭК_свод_31.12.09_Свод форм к СД ЦАЭК" xfId="2241"/>
    <cellStyle name="_Ф-1И2_DCF 3 с увел  объемами 14 12 07 _ЦАЭК_свод_31.12.09прогноз" xfId="2242"/>
    <cellStyle name="_Ф-1И2_DCF 3 с увел  объемами 14 12 07 _ЦАЭК_свод_31.12.09прогноз" xfId="2243"/>
    <cellStyle name="_Ф-1И2_DCF_6" xfId="2244"/>
    <cellStyle name="_Ф-1И2_DCF_6" xfId="2245"/>
    <cellStyle name="_Ф-1И2_DCF_Pavlodar_9" xfId="2246"/>
    <cellStyle name="_Ф-1И2_DCF_Pavlodar_9" xfId="2247"/>
    <cellStyle name="_Ф-1И2_DCF_Pavlodar_9_6" xfId="2248"/>
    <cellStyle name="_Ф-1И2_DCF_Pavlodar_9_6" xfId="2249"/>
    <cellStyle name="_Ф-1И2_DCF_Pavlodar_9_Книга3 (3)" xfId="2250"/>
    <cellStyle name="_Ф-1И2_DCF_Pavlodar_9_Книга3 (3)" xfId="2251"/>
    <cellStyle name="_Ф-1И2_DCF_Pavlodar_9_Книга3 (3)_Новый Свод форм к СД ЦАЭК" xfId="2252"/>
    <cellStyle name="_Ф-1И2_DCF_Pavlodar_9_Книга3 (3)_Новый Свод форм к СД ЦАЭК" xfId="2253"/>
    <cellStyle name="_Ф-1И2_DCF_Pavlodar_9_Книга3 (3)_Новый Свод форм к СД ЦАЭК 2010-2015" xfId="2254"/>
    <cellStyle name="_Ф-1И2_DCF_Pavlodar_9_Книга3 (3)_Новый Свод форм к СД ЦАЭК 2010-2015" xfId="2255"/>
    <cellStyle name="_Ф-1И2_DCF_Pavlodar_9_Книга3 (3)_Свод форм к СД ЦАЭК" xfId="2256"/>
    <cellStyle name="_Ф-1И2_DCF_Pavlodar_9_Книга3 (3)_Свод форм к СД ЦАЭК" xfId="2257"/>
    <cellStyle name="_Ф-1И2_DCF_Pavlodar_9_Лист1" xfId="2258"/>
    <cellStyle name="_Ф-1И2_DCF_Pavlodar_9_Лист1" xfId="2259"/>
    <cellStyle name="_Ф-1И2_DCF_Pavlodar_9_Прогноз ЦАЭК_4 квартал 2009" xfId="2260"/>
    <cellStyle name="_Ф-1И2_DCF_Pavlodar_9_Прогноз ЦАЭК_4 квартал 2009" xfId="2261"/>
    <cellStyle name="_Ф-1И2_DCF_Pavlodar_9_ПЭ_Бух баланс за 2009г." xfId="2262"/>
    <cellStyle name="_Ф-1И2_DCF_Pavlodar_9_ПЭ_Бух баланс за 2009г." xfId="2263"/>
    <cellStyle name="_Ф-1И2_DCF_Pavlodar_9_ЦАЭК_2009 печатные формы" xfId="2264"/>
    <cellStyle name="_Ф-1И2_DCF_Pavlodar_9_ЦАЭК_2009 печатные формы" xfId="2265"/>
    <cellStyle name="_Ф-1И2_DCF_Pavlodar_9_ЦАЭК_2009 печатные формы_Новый Свод форм к СД ЦАЭК" xfId="2266"/>
    <cellStyle name="_Ф-1И2_DCF_Pavlodar_9_ЦАЭК_2009 печатные формы_Новый Свод форм к СД ЦАЭК" xfId="2267"/>
    <cellStyle name="_Ф-1И2_DCF_Pavlodar_9_ЦАЭК_2009 печатные формы_Новый Свод форм к СД ЦАЭК 2010-2015" xfId="2268"/>
    <cellStyle name="_Ф-1И2_DCF_Pavlodar_9_ЦАЭК_2009 печатные формы_Новый Свод форм к СД ЦАЭК 2010-2015" xfId="2269"/>
    <cellStyle name="_Ф-1И2_DCF_Pavlodar_9_ЦАЭК_2009 печатные формы_Свод форм к СД ЦАЭК" xfId="2270"/>
    <cellStyle name="_Ф-1И2_DCF_Pavlodar_9_ЦАЭК_2009 печатные формы_Свод форм к СД ЦАЭК" xfId="2271"/>
    <cellStyle name="_Ф-1И2_DCF_Pavlodar_9_ЦАЭК_свод_31.12.09" xfId="2272"/>
    <cellStyle name="_Ф-1И2_DCF_Pavlodar_9_ЦАЭК_свод_31.12.09" xfId="2273"/>
    <cellStyle name="_Ф-1И2_DCF_Pavlodar_9_ЦАЭК_свод_31.12.09_Новый Свод форм к СД ЦАЭК" xfId="2274"/>
    <cellStyle name="_Ф-1И2_DCF_Pavlodar_9_ЦАЭК_свод_31.12.09_Новый Свод форм к СД ЦАЭК" xfId="2275"/>
    <cellStyle name="_Ф-1И2_DCF_Pavlodar_9_ЦАЭК_свод_31.12.09_Новый Свод форм к СД ЦАЭК 2010-2015" xfId="2276"/>
    <cellStyle name="_Ф-1И2_DCF_Pavlodar_9_ЦАЭК_свод_31.12.09_Новый Свод форм к СД ЦАЭК 2010-2015" xfId="2277"/>
    <cellStyle name="_Ф-1И2_DCF_Pavlodar_9_ЦАЭК_свод_31.12.09_Свод форм к СД ЦАЭК" xfId="2278"/>
    <cellStyle name="_Ф-1И2_DCF_Pavlodar_9_ЦАЭК_свод_31.12.09_Свод форм к СД ЦАЭК" xfId="2279"/>
    <cellStyle name="_Ф-1И2_DCF_Pavlodar_9_ЦАЭК_свод_31.12.09прогноз" xfId="2280"/>
    <cellStyle name="_Ф-1И2_DCF_Pavlodar_9_ЦАЭК_свод_31.12.09прогноз" xfId="2281"/>
    <cellStyle name="_Ф-1И2_DCF_Книга3 (3)" xfId="2282"/>
    <cellStyle name="_Ф-1И2_DCF_Книга3 (3)" xfId="2283"/>
    <cellStyle name="_Ф-1И2_DCF_Книга3 (3)_Новый Свод форм к СД ЦАЭК" xfId="2284"/>
    <cellStyle name="_Ф-1И2_DCF_Книга3 (3)_Новый Свод форм к СД ЦАЭК" xfId="2285"/>
    <cellStyle name="_Ф-1И2_DCF_Книга3 (3)_Новый Свод форм к СД ЦАЭК 2010-2015" xfId="2286"/>
    <cellStyle name="_Ф-1И2_DCF_Книга3 (3)_Новый Свод форм к СД ЦАЭК 2010-2015" xfId="2287"/>
    <cellStyle name="_Ф-1И2_DCF_Книга3 (3)_Свод форм к СД ЦАЭК" xfId="2288"/>
    <cellStyle name="_Ф-1И2_DCF_Книга3 (3)_Свод форм к СД ЦАЭК" xfId="2289"/>
    <cellStyle name="_Ф-1И2_DCF_Лист1" xfId="2290"/>
    <cellStyle name="_Ф-1И2_DCF_Лист1" xfId="2291"/>
    <cellStyle name="_Ф-1И2_DCF_Прогноз ЦАЭК_4 квартал 2009" xfId="2292"/>
    <cellStyle name="_Ф-1И2_DCF_Прогноз ЦАЭК_4 квартал 2009" xfId="2293"/>
    <cellStyle name="_Ф-1И2_DCF_ПЭ_Бух баланс за 2009г." xfId="2294"/>
    <cellStyle name="_Ф-1И2_DCF_ПЭ_Бух баланс за 2009г." xfId="2295"/>
    <cellStyle name="_Ф-1И2_DCF_ЦАЭК_2009 печатные формы" xfId="2296"/>
    <cellStyle name="_Ф-1И2_DCF_ЦАЭК_2009 печатные формы" xfId="2297"/>
    <cellStyle name="_Ф-1И2_DCF_ЦАЭК_2009 печатные формы_Новый Свод форм к СД ЦАЭК" xfId="2298"/>
    <cellStyle name="_Ф-1И2_DCF_ЦАЭК_2009 печатные формы_Новый Свод форм к СД ЦАЭК" xfId="2299"/>
    <cellStyle name="_Ф-1И2_DCF_ЦАЭК_2009 печатные формы_Новый Свод форм к СД ЦАЭК 2010-2015" xfId="2300"/>
    <cellStyle name="_Ф-1И2_DCF_ЦАЭК_2009 печатные формы_Новый Свод форм к СД ЦАЭК 2010-2015" xfId="2301"/>
    <cellStyle name="_Ф-1И2_DCF_ЦАЭК_2009 печатные формы_Свод форм к СД ЦАЭК" xfId="2302"/>
    <cellStyle name="_Ф-1И2_DCF_ЦАЭК_2009 печатные формы_Свод форм к СД ЦАЭК" xfId="2303"/>
    <cellStyle name="_Ф-1И2_DCF_ЦАЭК_свод_31.12.09" xfId="2304"/>
    <cellStyle name="_Ф-1И2_DCF_ЦАЭК_свод_31.12.09" xfId="2305"/>
    <cellStyle name="_Ф-1И2_DCF_ЦАЭК_свод_31.12.09_Новый Свод форм к СД ЦАЭК" xfId="2306"/>
    <cellStyle name="_Ф-1И2_DCF_ЦАЭК_свод_31.12.09_Новый Свод форм к СД ЦАЭК" xfId="2307"/>
    <cellStyle name="_Ф-1И2_DCF_ЦАЭК_свод_31.12.09_Новый Свод форм к СД ЦАЭК 2010-2015" xfId="2308"/>
    <cellStyle name="_Ф-1И2_DCF_ЦАЭК_свод_31.12.09_Новый Свод форм к СД ЦАЭК 2010-2015" xfId="2309"/>
    <cellStyle name="_Ф-1И2_DCF_ЦАЭК_свод_31.12.09_Свод форм к СД ЦАЭК" xfId="2310"/>
    <cellStyle name="_Ф-1И2_DCF_ЦАЭК_свод_31.12.09_Свод форм к СД ЦАЭК" xfId="2311"/>
    <cellStyle name="_Ф-1И2_DCF_ЦАЭК_свод_31.12.09прогноз" xfId="2312"/>
    <cellStyle name="_Ф-1И2_DCF_ЦАЭК_свод_31.12.09прогноз" xfId="2313"/>
    <cellStyle name="_Ф-1И2_Книга3 (3)" xfId="2314"/>
    <cellStyle name="_Ф-1И2_Книга3 (3)" xfId="2315"/>
    <cellStyle name="_Ф-1И2_Книга3 (3)_Новый Свод форм к СД ЦАЭК" xfId="2316"/>
    <cellStyle name="_Ф-1И2_Книга3 (3)_Новый Свод форм к СД ЦАЭК" xfId="2317"/>
    <cellStyle name="_Ф-1И2_Книга3 (3)_Новый Свод форм к СД ЦАЭК 2010-2015" xfId="2318"/>
    <cellStyle name="_Ф-1И2_Книга3 (3)_Новый Свод форм к СД ЦАЭК 2010-2015" xfId="2319"/>
    <cellStyle name="_Ф-1И2_Книга3 (3)_Свод форм к СД ЦАЭК" xfId="2320"/>
    <cellStyle name="_Ф-1И2_Книга3 (3)_Свод форм к СД ЦАЭК" xfId="2321"/>
    <cellStyle name="_Ф-1И2_Лист1" xfId="2322"/>
    <cellStyle name="_Ф-1И2_Лист1" xfId="2323"/>
    <cellStyle name="_Ф-1И2_Прогноз ЦАЭК_4 квартал 2009" xfId="2324"/>
    <cellStyle name="_Ф-1И2_Прогноз ЦАЭК_4 квартал 2009" xfId="2325"/>
    <cellStyle name="_Ф-1И2_ПЭ_Бух баланс за 2009г." xfId="2326"/>
    <cellStyle name="_Ф-1И2_ПЭ_Бух баланс за 2009г." xfId="2327"/>
    <cellStyle name="_Ф-1И2_ЦАЭК_2009 печатные формы" xfId="2328"/>
    <cellStyle name="_Ф-1И2_ЦАЭК_2009 печатные формы" xfId="2329"/>
    <cellStyle name="_Ф-1И2_ЦАЭК_2009 печатные формы_Новый Свод форм к СД ЦАЭК" xfId="2330"/>
    <cellStyle name="_Ф-1И2_ЦАЭК_2009 печатные формы_Новый Свод форм к СД ЦАЭК" xfId="2331"/>
    <cellStyle name="_Ф-1И2_ЦАЭК_2009 печатные формы_Новый Свод форм к СД ЦАЭК 2010-2015" xfId="2332"/>
    <cellStyle name="_Ф-1И2_ЦАЭК_2009 печатные формы_Новый Свод форм к СД ЦАЭК 2010-2015" xfId="2333"/>
    <cellStyle name="_Ф-1И2_ЦАЭК_2009 печатные формы_Свод форм к СД ЦАЭК" xfId="2334"/>
    <cellStyle name="_Ф-1И2_ЦАЭК_2009 печатные формы_Свод форм к СД ЦАЭК" xfId="2335"/>
    <cellStyle name="_Ф-1И2_ЦАЭК_свод_31.12.09" xfId="2336"/>
    <cellStyle name="_Ф-1И2_ЦАЭК_свод_31.12.09" xfId="2337"/>
    <cellStyle name="_Ф-1И2_ЦАЭК_свод_31.12.09_Новый Свод форм к СД ЦАЭК" xfId="2338"/>
    <cellStyle name="_Ф-1И2_ЦАЭК_свод_31.12.09_Новый Свод форм к СД ЦАЭК" xfId="2339"/>
    <cellStyle name="_Ф-1И2_ЦАЭК_свод_31.12.09_Новый Свод форм к СД ЦАЭК 2010-2015" xfId="2340"/>
    <cellStyle name="_Ф-1И2_ЦАЭК_свод_31.12.09_Новый Свод форм к СД ЦАЭК 2010-2015" xfId="2341"/>
    <cellStyle name="_Ф-1И2_ЦАЭК_свод_31.12.09_Свод форм к СД ЦАЭК" xfId="2342"/>
    <cellStyle name="_Ф-1И2_ЦАЭК_свод_31.12.09_Свод форм к СД ЦАЭК" xfId="2343"/>
    <cellStyle name="_Ф-1И2_ЦАЭК_свод_31.12.09прогноз" xfId="2344"/>
    <cellStyle name="_Ф-1И2_ЦАЭК_свод_31.12.09прогноз" xfId="2345"/>
    <cellStyle name="_ЦАЭК_2009 печатные формы" xfId="2346"/>
    <cellStyle name="_ЦАЭК_2009 печатные формы" xfId="2347"/>
    <cellStyle name="_ЦАЭК_2009 печатные формы_Новый Свод форм к СД ЦАЭК" xfId="2348"/>
    <cellStyle name="_ЦАЭК_2009 печатные формы_Новый Свод форм к СД ЦАЭК" xfId="2349"/>
    <cellStyle name="_ЦАЭК_2009 печатные формы_Новый Свод форм к СД ЦАЭК 2010-2015" xfId="2350"/>
    <cellStyle name="_ЦАЭК_2009 печатные формы_Новый Свод форм к СД ЦАЭК 2010-2015" xfId="2351"/>
    <cellStyle name="_ЦАЭК_2009 печатные формы_Свод форм к СД ЦАЭК" xfId="2352"/>
    <cellStyle name="_ЦАЭК_2009 печатные формы_Свод форм к СД ЦАЭК" xfId="2353"/>
    <cellStyle name="_ЦАЭК_свод_31.12.09" xfId="2354"/>
    <cellStyle name="_ЦАЭК_свод_31.12.09" xfId="2355"/>
    <cellStyle name="_ЦАЭК_свод_31.12.09_Новый Свод форм к СД ЦАЭК" xfId="2356"/>
    <cellStyle name="_ЦАЭК_свод_31.12.09_Новый Свод форм к СД ЦАЭК" xfId="2357"/>
    <cellStyle name="_ЦАЭК_свод_31.12.09_Новый Свод форм к СД ЦАЭК 2010-2015" xfId="2358"/>
    <cellStyle name="_ЦАЭК_свод_31.12.09_Новый Свод форм к СД ЦАЭК 2010-2015" xfId="2359"/>
    <cellStyle name="_ЦАЭК_свод_31.12.09_Свод форм к СД ЦАЭК" xfId="2360"/>
    <cellStyle name="_ЦАЭК_свод_31.12.09_Свод форм к СД ЦАЭК" xfId="2361"/>
    <cellStyle name="_ЦАЭК_свод_31.12.09прогноз" xfId="2362"/>
    <cellStyle name="_ЦАЭК_свод_31.12.09прогноз" xfId="2363"/>
    <cellStyle name="" xfId="2364"/>
    <cellStyle name="" xfId="2365"/>
    <cellStyle name="_6" xfId="2366"/>
    <cellStyle name="_6" xfId="2367"/>
    <cellStyle name="_DCF" xfId="2368"/>
    <cellStyle name="_DCF" xfId="2369"/>
    <cellStyle name="_DCF 3 с увел  объемами 14 12 07 " xfId="2370"/>
    <cellStyle name="_DCF 3 с увел  объемами 14 12 07 " xfId="2371"/>
    <cellStyle name="_DCF 3 с увел  объемами 14 12 07 _6" xfId="2372"/>
    <cellStyle name="_DCF 3 с увел  объемами 14 12 07 _6" xfId="2373"/>
    <cellStyle name="_DCF 3 с увел  объемами 14 12 07 _Книга3 (3)" xfId="2374"/>
    <cellStyle name="_DCF 3 с увел  объемами 14 12 07 _Книга3 (3)" xfId="2375"/>
    <cellStyle name="_DCF 3 с увел  объемами 14 12 07 _Книга3 (3)_Новый Свод форм к СД ЦАЭК" xfId="2376"/>
    <cellStyle name="_DCF 3 с увел  объемами 14 12 07 _Книга3 (3)_Новый Свод форм к СД ЦАЭК" xfId="2377"/>
    <cellStyle name="_DCF 3 с увел  объемами 14 12 07 _Книга3 (3)_Новый Свод форм к СД ЦАЭК 2010-2015" xfId="2378"/>
    <cellStyle name="_DCF 3 с увел  объемами 14 12 07 _Книга3 (3)_Новый Свод форм к СД ЦАЭК 2010-2015" xfId="2379"/>
    <cellStyle name="_DCF 3 с увел  объемами 14 12 07 _Книга3 (3)_Свод форм к СД ЦАЭК" xfId="2380"/>
    <cellStyle name="_DCF 3 с увел  объемами 14 12 07 _Книга3 (3)_Свод форм к СД ЦАЭК" xfId="2381"/>
    <cellStyle name="_DCF 3 с увел  объемами 14 12 07 _Лист1" xfId="2382"/>
    <cellStyle name="_DCF 3 с увел  объемами 14 12 07 _Лист1" xfId="2383"/>
    <cellStyle name="_DCF 3 с увел  объемами 14 12 07 _Прогноз ЦАЭК_4 квартал 2009" xfId="2384"/>
    <cellStyle name="_DCF 3 с увел  объемами 14 12 07 _Прогноз ЦАЭК_4 квартал 2009" xfId="2385"/>
    <cellStyle name="_DCF 3 с увел  объемами 14 12 07 _ПЭ_Бух баланс за 2009г." xfId="2386"/>
    <cellStyle name="_DCF 3 с увел  объемами 14 12 07 _ПЭ_Бух баланс за 2009г." xfId="2387"/>
    <cellStyle name="_DCF 3 с увел  объемами 14 12 07 _ЦАЭК_2009 печатные формы" xfId="2388"/>
    <cellStyle name="_DCF 3 с увел  объемами 14 12 07 _ЦАЭК_2009 печатные формы" xfId="2389"/>
    <cellStyle name="_DCF 3 с увел  объемами 14 12 07 _ЦАЭК_2009 печатные формы_Новый Свод форм к СД ЦАЭК" xfId="2390"/>
    <cellStyle name="_DCF 3 с увел  объемами 14 12 07 _ЦАЭК_2009 печатные формы_Новый Свод форм к СД ЦАЭК" xfId="2391"/>
    <cellStyle name="_DCF 3 с увел  объемами 14 12 07 _ЦАЭК_2009 печатные формы_Новый Свод форм к СД ЦАЭК 2010-2015" xfId="2392"/>
    <cellStyle name="_DCF 3 с увел  объемами 14 12 07 _ЦАЭК_2009 печатные формы_Новый Свод форм к СД ЦАЭК 2010-2015" xfId="2393"/>
    <cellStyle name="_DCF 3 с увел  объемами 14 12 07 _ЦАЭК_2009 печатные формы_Свод форм к СД ЦАЭК" xfId="2394"/>
    <cellStyle name="_DCF 3 с увел  объемами 14 12 07 _ЦАЭК_2009 печатные формы_Свод форм к СД ЦАЭК" xfId="2395"/>
    <cellStyle name="_DCF 3 с увел  объемами 14 12 07 _ЦАЭК_свод_31.12.09" xfId="2396"/>
    <cellStyle name="_DCF 3 с увел  объемами 14 12 07 _ЦАЭК_свод_31.12.09" xfId="2397"/>
    <cellStyle name="_DCF 3 с увел  объемами 14 12 07 _ЦАЭК_свод_31.12.09_Новый Свод форм к СД ЦАЭК" xfId="2398"/>
    <cellStyle name="_DCF 3 с увел  объемами 14 12 07 _ЦАЭК_свод_31.12.09_Новый Свод форм к СД ЦАЭК" xfId="2399"/>
    <cellStyle name="_DCF 3 с увел  объемами 14 12 07 _ЦАЭК_свод_31.12.09_Новый Свод форм к СД ЦАЭК 2010-2015" xfId="2400"/>
    <cellStyle name="_DCF 3 с увел  объемами 14 12 07 _ЦАЭК_свод_31.12.09_Новый Свод форм к СД ЦАЭК 2010-2015" xfId="2401"/>
    <cellStyle name="_DCF 3 с увел  объемами 14 12 07 _ЦАЭК_свод_31.12.09_Свод форм к СД ЦАЭК" xfId="2402"/>
    <cellStyle name="_DCF 3 с увел  объемами 14 12 07 _ЦАЭК_свод_31.12.09_Свод форм к СД ЦАЭК" xfId="2403"/>
    <cellStyle name="_DCF 3 с увел  объемами 14 12 07 _ЦАЭК_свод_31.12.09прогноз" xfId="2404"/>
    <cellStyle name="_DCF 3 с увел  объемами 14 12 07 _ЦАЭК_свод_31.12.09прогноз" xfId="2405"/>
    <cellStyle name="_DCF 3 с увел. объемами 14.12.07.с корр. окончат." xfId="2406"/>
    <cellStyle name="_DCF 3 с увел. объемами 14.12.07.с корр. окончат." xfId="2407"/>
    <cellStyle name="_DCF 3 с увел. объемами 14.12.07.с корр. окончат._6" xfId="2408"/>
    <cellStyle name="_DCF 3 с увел. объемами 14.12.07.с корр. окончат._6" xfId="2409"/>
    <cellStyle name="_DCF 3 с увел. объемами 14.12.07.с корр. окончат._Книга3 (3)" xfId="2410"/>
    <cellStyle name="_DCF 3 с увел. объемами 14.12.07.с корр. окончат._Книга3 (3)" xfId="2411"/>
    <cellStyle name="_DCF 3 с увел. объемами 14.12.07.с корр. окончат._Книга3 (3)_Новый Свод форм к СД ЦАЭК" xfId="2412"/>
    <cellStyle name="_DCF 3 с увел. объемами 14.12.07.с корр. окончат._Книга3 (3)_Новый Свод форм к СД ЦАЭК" xfId="2413"/>
    <cellStyle name="_DCF 3 с увел. объемами 14.12.07.с корр. окончат._Книга3 (3)_Новый Свод форм к СД ЦАЭК 2010-2015" xfId="2414"/>
    <cellStyle name="_DCF 3 с увел. объемами 14.12.07.с корр. окончат._Книга3 (3)_Новый Свод форм к СД ЦАЭК 2010-2015" xfId="2415"/>
    <cellStyle name="_DCF 3 с увел. объемами 14.12.07.с корр. окончат._Книга3 (3)_Свод форм к СД ЦАЭК" xfId="2416"/>
    <cellStyle name="_DCF 3 с увел. объемами 14.12.07.с корр. окончат._Книга3 (3)_Свод форм к СД ЦАЭК" xfId="2417"/>
    <cellStyle name="_DCF 3 с увел. объемами 14.12.07.с корр. окончат._Лист1" xfId="2418"/>
    <cellStyle name="_DCF 3 с увел. объемами 14.12.07.с корр. окончат._Лист1" xfId="2419"/>
    <cellStyle name="_DCF 3 с увел. объемами 14.12.07.с корр. окончат._Прогноз ЦАЭК_4 квартал 2009" xfId="2420"/>
    <cellStyle name="_DCF 3 с увел. объемами 14.12.07.с корр. окончат._Прогноз ЦАЭК_4 квартал 2009" xfId="2421"/>
    <cellStyle name="_DCF 3 с увел. объемами 14.12.07.с корр. окончат._ПЭ_Бух баланс за 2009г." xfId="2422"/>
    <cellStyle name="_DCF 3 с увел. объемами 14.12.07.с корр. окончат._ПЭ_Бух баланс за 2009г." xfId="2423"/>
    <cellStyle name="_DCF 3 с увел. объемами 14.12.07.с корр. окончат._ЦАЭК_2009 печатные формы" xfId="2424"/>
    <cellStyle name="_DCF 3 с увел. объемами 14.12.07.с корр. окончат._ЦАЭК_2009 печатные формы" xfId="2425"/>
    <cellStyle name="_DCF 3 с увел. объемами 14.12.07.с корр. окончат._ЦАЭК_2009 печатные формы_Новый Свод форм к СД ЦАЭК" xfId="2426"/>
    <cellStyle name="_DCF 3 с увел. объемами 14.12.07.с корр. окончат._ЦАЭК_2009 печатные формы_Новый Свод форм к СД ЦАЭК" xfId="2427"/>
    <cellStyle name="_DCF 3 с увел. объемами 14.12.07.с корр. окончат._ЦАЭК_2009 печатные формы_Новый Свод форм к СД ЦАЭК 2010-2015" xfId="2428"/>
    <cellStyle name="_DCF 3 с увел. объемами 14.12.07.с корр. окончат._ЦАЭК_2009 печатные формы_Новый Свод форм к СД ЦАЭК 2010-2015" xfId="2429"/>
    <cellStyle name="_DCF 3 с увел. объемами 14.12.07.с корр. окончат._ЦАЭК_2009 печатные формы_Свод форм к СД ЦАЭК" xfId="2430"/>
    <cellStyle name="_DCF 3 с увел. объемами 14.12.07.с корр. окончат._ЦАЭК_2009 печатные формы_Свод форм к СД ЦАЭК" xfId="2431"/>
    <cellStyle name="_DCF 3 с увел. объемами 14.12.07.с корр. окончат._ЦАЭК_свод_31.12.09" xfId="2432"/>
    <cellStyle name="_DCF 3 с увел. объемами 14.12.07.с корр. окончат._ЦАЭК_свод_31.12.09" xfId="2433"/>
    <cellStyle name="_DCF 3 с увел. объемами 14.12.07.с корр. окончат._ЦАЭК_свод_31.12.09_Новый Свод форм к СД ЦАЭК" xfId="2434"/>
    <cellStyle name="_DCF 3 с увел. объемами 14.12.07.с корр. окончат._ЦАЭК_свод_31.12.09_Новый Свод форм к СД ЦАЭК" xfId="2435"/>
    <cellStyle name="_DCF 3 с увел. объемами 14.12.07.с корр. окончат._ЦАЭК_свод_31.12.09_Новый Свод форм к СД ЦАЭК 2010-2015" xfId="2436"/>
    <cellStyle name="_DCF 3 с увел. объемами 14.12.07.с корр. окончат._ЦАЭК_свод_31.12.09_Новый Свод форм к СД ЦАЭК 2010-2015" xfId="2437"/>
    <cellStyle name="_DCF 3 с увел. объемами 14.12.07.с корр. окончат._ЦАЭК_свод_31.12.09_Свод форм к СД ЦАЭК" xfId="2438"/>
    <cellStyle name="_DCF 3 с увел. объемами 14.12.07.с корр. окончат._ЦАЭК_свод_31.12.09_Свод форм к СД ЦАЭК" xfId="2439"/>
    <cellStyle name="_DCF 3 с увел. объемами 14.12.07.с корр. окончат._ЦАЭК_свод_31.12.09прогноз" xfId="2440"/>
    <cellStyle name="_DCF 3 с увел. объемами 14.12.07.с корр. окончат._ЦАЭК_свод_31.12.09прогноз" xfId="2441"/>
    <cellStyle name="_DCF_6" xfId="2442"/>
    <cellStyle name="_DCF_6" xfId="2443"/>
    <cellStyle name="_DCF_Pavlodar_9" xfId="2444"/>
    <cellStyle name="_DCF_Pavlodar_9" xfId="2445"/>
    <cellStyle name="_DCF_Pavlodar_9_6" xfId="2446"/>
    <cellStyle name="_DCF_Pavlodar_9_6" xfId="2447"/>
    <cellStyle name="_DCF_Pavlodar_9_Книга3 (3)" xfId="2448"/>
    <cellStyle name="_DCF_Pavlodar_9_Книга3 (3)" xfId="2449"/>
    <cellStyle name="_DCF_Pavlodar_9_Книга3 (3)_Новый Свод форм к СД ЦАЭК" xfId="2450"/>
    <cellStyle name="_DCF_Pavlodar_9_Книга3 (3)_Новый Свод форм к СД ЦАЭК" xfId="2451"/>
    <cellStyle name="_DCF_Pavlodar_9_Книга3 (3)_Новый Свод форм к СД ЦАЭК 2010-2015" xfId="2452"/>
    <cellStyle name="_DCF_Pavlodar_9_Книга3 (3)_Новый Свод форм к СД ЦАЭК 2010-2015" xfId="2453"/>
    <cellStyle name="_DCF_Pavlodar_9_Книга3 (3)_Свод форм к СД ЦАЭК" xfId="2454"/>
    <cellStyle name="_DCF_Pavlodar_9_Книга3 (3)_Свод форм к СД ЦАЭК" xfId="2455"/>
    <cellStyle name="_DCF_Pavlodar_9_Лист1" xfId="2456"/>
    <cellStyle name="_DCF_Pavlodar_9_Лист1" xfId="2457"/>
    <cellStyle name="_DCF_Pavlodar_9_Прогноз ЦАЭК_4 квартал 2009" xfId="2458"/>
    <cellStyle name="_DCF_Pavlodar_9_Прогноз ЦАЭК_4 квартал 2009" xfId="2459"/>
    <cellStyle name="_DCF_Pavlodar_9_ПЭ_Бух баланс за 2009г." xfId="2460"/>
    <cellStyle name="_DCF_Pavlodar_9_ПЭ_Бух баланс за 2009г." xfId="2461"/>
    <cellStyle name="_DCF_Pavlodar_9_ЦАЭК_2009 печатные формы" xfId="2462"/>
    <cellStyle name="_DCF_Pavlodar_9_ЦАЭК_2009 печатные формы" xfId="2463"/>
    <cellStyle name="_DCF_Pavlodar_9_ЦАЭК_2009 печатные формы_Новый Свод форм к СД ЦАЭК" xfId="2464"/>
    <cellStyle name="_DCF_Pavlodar_9_ЦАЭК_2009 печатные формы_Новый Свод форм к СД ЦАЭК" xfId="2465"/>
    <cellStyle name="_DCF_Pavlodar_9_ЦАЭК_2009 печатные формы_Новый Свод форм к СД ЦАЭК 2010-2015" xfId="2466"/>
    <cellStyle name="_DCF_Pavlodar_9_ЦАЭК_2009 печатные формы_Новый Свод форм к СД ЦАЭК 2010-2015" xfId="2467"/>
    <cellStyle name="_DCF_Pavlodar_9_ЦАЭК_2009 печатные формы_Свод форм к СД ЦАЭК" xfId="2468"/>
    <cellStyle name="_DCF_Pavlodar_9_ЦАЭК_2009 печатные формы_Свод форм к СД ЦАЭК" xfId="2469"/>
    <cellStyle name="_DCF_Pavlodar_9_ЦАЭК_свод_31.12.09" xfId="2470"/>
    <cellStyle name="_DCF_Pavlodar_9_ЦАЭК_свод_31.12.09" xfId="2471"/>
    <cellStyle name="_DCF_Pavlodar_9_ЦАЭК_свод_31.12.09_Новый Свод форм к СД ЦАЭК" xfId="2472"/>
    <cellStyle name="_DCF_Pavlodar_9_ЦАЭК_свод_31.12.09_Новый Свод форм к СД ЦАЭК" xfId="2473"/>
    <cellStyle name="_DCF_Pavlodar_9_ЦАЭК_свод_31.12.09_Новый Свод форм к СД ЦАЭК 2010-2015" xfId="2474"/>
    <cellStyle name="_DCF_Pavlodar_9_ЦАЭК_свод_31.12.09_Новый Свод форм к СД ЦАЭК 2010-2015" xfId="2475"/>
    <cellStyle name="_DCF_Pavlodar_9_ЦАЭК_свод_31.12.09_Свод форм к СД ЦАЭК" xfId="2476"/>
    <cellStyle name="_DCF_Pavlodar_9_ЦАЭК_свод_31.12.09_Свод форм к СД ЦАЭК" xfId="2477"/>
    <cellStyle name="_DCF_Pavlodar_9_ЦАЭК_свод_31.12.09прогноз" xfId="2478"/>
    <cellStyle name="_DCF_Pavlodar_9_ЦАЭК_свод_31.12.09прогноз" xfId="2479"/>
    <cellStyle name="_DCF_Книга3 (3)" xfId="2480"/>
    <cellStyle name="_DCF_Книга3 (3)" xfId="2481"/>
    <cellStyle name="_DCF_Книга3 (3)_Новый Свод форм к СД ЦАЭК" xfId="2482"/>
    <cellStyle name="_DCF_Книга3 (3)_Новый Свод форм к СД ЦАЭК" xfId="2483"/>
    <cellStyle name="_DCF_Книга3 (3)_Новый Свод форм к СД ЦАЭК 2010-2015" xfId="2484"/>
    <cellStyle name="_DCF_Книга3 (3)_Новый Свод форм к СД ЦАЭК 2010-2015" xfId="2485"/>
    <cellStyle name="_DCF_Книга3 (3)_Свод форм к СД ЦАЭК" xfId="2486"/>
    <cellStyle name="_DCF_Книга3 (3)_Свод форм к СД ЦАЭК" xfId="2487"/>
    <cellStyle name="_DCF_Лист1" xfId="2488"/>
    <cellStyle name="_DCF_Лист1" xfId="2489"/>
    <cellStyle name="_DCF_Прогноз ЦАЭК_4 квартал 2009" xfId="2490"/>
    <cellStyle name="_DCF_Прогноз ЦАЭК_4 квартал 2009" xfId="2491"/>
    <cellStyle name="_DCF_ПЭ_Бух баланс за 2009г." xfId="2492"/>
    <cellStyle name="_DCF_ПЭ_Бух баланс за 2009г." xfId="2493"/>
    <cellStyle name="_DCF_ЦАЭК_2009 печатные формы" xfId="2494"/>
    <cellStyle name="_DCF_ЦАЭК_2009 печатные формы" xfId="2495"/>
    <cellStyle name="_DCF_ЦАЭК_2009 печатные формы_Новый Свод форм к СД ЦАЭК" xfId="2496"/>
    <cellStyle name="_DCF_ЦАЭК_2009 печатные формы_Новый Свод форм к СД ЦАЭК" xfId="2497"/>
    <cellStyle name="_DCF_ЦАЭК_2009 печатные формы_Новый Свод форм к СД ЦАЭК 2010-2015" xfId="2498"/>
    <cellStyle name="_DCF_ЦАЭК_2009 печатные формы_Новый Свод форм к СД ЦАЭК 2010-2015" xfId="2499"/>
    <cellStyle name="_DCF_ЦАЭК_2009 печатные формы_Свод форм к СД ЦАЭК" xfId="2500"/>
    <cellStyle name="_DCF_ЦАЭК_2009 печатные формы_Свод форм к СД ЦАЭК" xfId="2501"/>
    <cellStyle name="_DCF_ЦАЭК_свод_31.12.09" xfId="2502"/>
    <cellStyle name="_DCF_ЦАЭК_свод_31.12.09" xfId="2503"/>
    <cellStyle name="_DCF_ЦАЭК_свод_31.12.09_Новый Свод форм к СД ЦАЭК" xfId="2504"/>
    <cellStyle name="_DCF_ЦАЭК_свод_31.12.09_Новый Свод форм к СД ЦАЭК" xfId="2505"/>
    <cellStyle name="_DCF_ЦАЭК_свод_31.12.09_Новый Свод форм к СД ЦАЭК 2010-2015" xfId="2506"/>
    <cellStyle name="_DCF_ЦАЭК_свод_31.12.09_Новый Свод форм к СД ЦАЭК 2010-2015" xfId="2507"/>
    <cellStyle name="_DCF_ЦАЭК_свод_31.12.09_Свод форм к СД ЦАЭК" xfId="2508"/>
    <cellStyle name="_DCF_ЦАЭК_свод_31.12.09_Свод форм к СД ЦАЭК" xfId="2509"/>
    <cellStyle name="_DCF_ЦАЭК_свод_31.12.09прогноз" xfId="2510"/>
    <cellStyle name="_DCF_ЦАЭК_свод_31.12.09прогноз" xfId="2511"/>
    <cellStyle name="_Книга3 (3)" xfId="2512"/>
    <cellStyle name="_Книга3 (3)" xfId="2513"/>
    <cellStyle name="_Книга3 (3)_Новый Свод форм к СД ЦАЭК" xfId="2514"/>
    <cellStyle name="_Книга3 (3)_Новый Свод форм к СД ЦАЭК" xfId="2515"/>
    <cellStyle name="_Книга3 (3)_Новый Свод форм к СД ЦАЭК 2010-2015" xfId="2516"/>
    <cellStyle name="_Книга3 (3)_Новый Свод форм к СД ЦАЭК 2010-2015" xfId="2517"/>
    <cellStyle name="_Книга3 (3)_Свод форм к СД ЦАЭК" xfId="2518"/>
    <cellStyle name="_Книга3 (3)_Свод форм к СД ЦАЭК" xfId="2519"/>
    <cellStyle name="_Лист1" xfId="2520"/>
    <cellStyle name="_Лист1" xfId="2521"/>
    <cellStyle name="_Прогноз ЦАЭК_4 квартал 2009" xfId="2522"/>
    <cellStyle name="_Прогноз ЦАЭК_4 квартал 2009" xfId="2523"/>
    <cellStyle name="_ПЭ_Бух баланс за 2009г." xfId="2524"/>
    <cellStyle name="_ПЭ_Бух баланс за 2009г." xfId="2525"/>
    <cellStyle name="_Ф-1И2" xfId="2526"/>
    <cellStyle name="_Ф-1И2" xfId="2527"/>
    <cellStyle name="_Ф-1И2_6" xfId="2528"/>
    <cellStyle name="_Ф-1И2_6" xfId="2529"/>
    <cellStyle name="_Ф-1И2_DCF" xfId="2530"/>
    <cellStyle name="_Ф-1И2_DCF" xfId="2531"/>
    <cellStyle name="_Ф-1И2_DCF 3 с увел  объемами 14 12 07 " xfId="2532"/>
    <cellStyle name="_Ф-1И2_DCF 3 с увел  объемами 14 12 07 " xfId="2533"/>
    <cellStyle name="_Ф-1И2_DCF 3 с увел  объемами 14 12 07 _6" xfId="2534"/>
    <cellStyle name="_Ф-1И2_DCF 3 с увел  объемами 14 12 07 _6" xfId="2535"/>
    <cellStyle name="_Ф-1И2_DCF 3 с увел  объемами 14 12 07 _Книга3 (3)" xfId="2536"/>
    <cellStyle name="_Ф-1И2_DCF 3 с увел  объемами 14 12 07 _Книга3 (3)" xfId="2537"/>
    <cellStyle name="_Ф-1И2_DCF 3 с увел  объемами 14 12 07 _Книга3 (3)_Новый Свод форм к СД ЦАЭК" xfId="2538"/>
    <cellStyle name="_Ф-1И2_DCF 3 с увел  объемами 14 12 07 _Книга3 (3)_Новый Свод форм к СД ЦАЭК" xfId="2539"/>
    <cellStyle name="_Ф-1И2_DCF 3 с увел  объемами 14 12 07 _Книга3 (3)_Новый Свод форм к СД ЦАЭК 2010-2015" xfId="2540"/>
    <cellStyle name="_Ф-1И2_DCF 3 с увел  объемами 14 12 07 _Книга3 (3)_Новый Свод форм к СД ЦАЭК 2010-2015" xfId="2541"/>
    <cellStyle name="_Ф-1И2_DCF 3 с увел  объемами 14 12 07 _Книга3 (3)_Свод форм к СД ЦАЭК" xfId="2542"/>
    <cellStyle name="_Ф-1И2_DCF 3 с увел  объемами 14 12 07 _Книга3 (3)_Свод форм к СД ЦАЭК" xfId="2543"/>
    <cellStyle name="_Ф-1И2_DCF 3 с увел  объемами 14 12 07 _Лист1" xfId="2544"/>
    <cellStyle name="_Ф-1И2_DCF 3 с увел  объемами 14 12 07 _Лист1" xfId="2545"/>
    <cellStyle name="_Ф-1И2_DCF 3 с увел  объемами 14 12 07 _Прогноз ЦАЭК_4 квартал 2009" xfId="2546"/>
    <cellStyle name="_Ф-1И2_DCF 3 с увел  объемами 14 12 07 _Прогноз ЦАЭК_4 квартал 2009" xfId="2547"/>
    <cellStyle name="_Ф-1И2_DCF 3 с увел  объемами 14 12 07 _ПЭ_Бух баланс за 2009г." xfId="2548"/>
    <cellStyle name="_Ф-1И2_DCF 3 с увел  объемами 14 12 07 _ПЭ_Бух баланс за 2009г." xfId="2549"/>
    <cellStyle name="_Ф-1И2_DCF 3 с увел  объемами 14 12 07 _ЦАЭК_2009 печатные формы" xfId="2550"/>
    <cellStyle name="_Ф-1И2_DCF 3 с увел  объемами 14 12 07 _ЦАЭК_2009 печатные формы" xfId="2551"/>
    <cellStyle name="_Ф-1И2_DCF 3 с увел  объемами 14 12 07 _ЦАЭК_2009 печатные формы_Новый Свод форм к СД ЦАЭК" xfId="2552"/>
    <cellStyle name="_Ф-1И2_DCF 3 с увел  объемами 14 12 07 _ЦАЭК_2009 печатные формы_Новый Свод форм к СД ЦАЭК" xfId="2553"/>
    <cellStyle name="_Ф-1И2_DCF 3 с увел  объемами 14 12 07 _ЦАЭК_2009 печатные формы_Новый Свод форм к СД ЦАЭК 2010-2015" xfId="2554"/>
    <cellStyle name="_Ф-1И2_DCF 3 с увел  объемами 14 12 07 _ЦАЭК_2009 печатные формы_Новый Свод форм к СД ЦАЭК 2010-2015" xfId="2555"/>
    <cellStyle name="_Ф-1И2_DCF 3 с увел  объемами 14 12 07 _ЦАЭК_2009 печатные формы_Свод форм к СД ЦАЭК" xfId="2556"/>
    <cellStyle name="_Ф-1И2_DCF 3 с увел  объемами 14 12 07 _ЦАЭК_2009 печатные формы_Свод форм к СД ЦАЭК" xfId="2557"/>
    <cellStyle name="_Ф-1И2_DCF 3 с увел  объемами 14 12 07 _ЦАЭК_свод_31.12.09" xfId="2558"/>
    <cellStyle name="_Ф-1И2_DCF 3 с увел  объемами 14 12 07 _ЦАЭК_свод_31.12.09" xfId="2559"/>
    <cellStyle name="_Ф-1И2_DCF 3 с увел  объемами 14 12 07 _ЦАЭК_свод_31.12.09_Новый Свод форм к СД ЦАЭК" xfId="2560"/>
    <cellStyle name="_Ф-1И2_DCF 3 с увел  объемами 14 12 07 _ЦАЭК_свод_31.12.09_Новый Свод форм к СД ЦАЭК" xfId="2561"/>
    <cellStyle name="_Ф-1И2_DCF 3 с увел  объемами 14 12 07 _ЦАЭК_свод_31.12.09_Новый Свод форм к СД ЦАЭК 2010-2015" xfId="2562"/>
    <cellStyle name="_Ф-1И2_DCF 3 с увел  объемами 14 12 07 _ЦАЭК_свод_31.12.09_Новый Свод форм к СД ЦАЭК 2010-2015" xfId="2563"/>
    <cellStyle name="_Ф-1И2_DCF 3 с увел  объемами 14 12 07 _ЦАЭК_свод_31.12.09_Свод форм к СД ЦАЭК" xfId="2564"/>
    <cellStyle name="_Ф-1И2_DCF 3 с увел  объемами 14 12 07 _ЦАЭК_свод_31.12.09_Свод форм к СД ЦАЭК" xfId="2565"/>
    <cellStyle name="_Ф-1И2_DCF 3 с увел  объемами 14 12 07 _ЦАЭК_свод_31.12.09прогноз" xfId="2566"/>
    <cellStyle name="_Ф-1И2_DCF 3 с увел  объемами 14 12 07 _ЦАЭК_свод_31.12.09прогноз" xfId="2567"/>
    <cellStyle name="_Ф-1И2_DCF_6" xfId="2568"/>
    <cellStyle name="_Ф-1И2_DCF_6" xfId="2569"/>
    <cellStyle name="_Ф-1И2_DCF_Pavlodar_9" xfId="2570"/>
    <cellStyle name="_Ф-1И2_DCF_Pavlodar_9" xfId="2571"/>
    <cellStyle name="_Ф-1И2_DCF_Pavlodar_9_6" xfId="2572"/>
    <cellStyle name="_Ф-1И2_DCF_Pavlodar_9_6" xfId="2573"/>
    <cellStyle name="_Ф-1И2_DCF_Pavlodar_9_Книга3 (3)" xfId="2574"/>
    <cellStyle name="_Ф-1И2_DCF_Pavlodar_9_Книга3 (3)" xfId="2575"/>
    <cellStyle name="_Ф-1И2_DCF_Pavlodar_9_Книга3 (3)_Новый Свод форм к СД ЦАЭК" xfId="2576"/>
    <cellStyle name="_Ф-1И2_DCF_Pavlodar_9_Книга3 (3)_Новый Свод форм к СД ЦАЭК" xfId="2577"/>
    <cellStyle name="_Ф-1И2_DCF_Pavlodar_9_Книга3 (3)_Новый Свод форм к СД ЦАЭК 2010-2015" xfId="2578"/>
    <cellStyle name="_Ф-1И2_DCF_Pavlodar_9_Книга3 (3)_Новый Свод форм к СД ЦАЭК 2010-2015" xfId="2579"/>
    <cellStyle name="_Ф-1И2_DCF_Pavlodar_9_Книга3 (3)_Свод форм к СД ЦАЭК" xfId="2580"/>
    <cellStyle name="_Ф-1И2_DCF_Pavlodar_9_Книга3 (3)_Свод форм к СД ЦАЭК" xfId="2581"/>
    <cellStyle name="_Ф-1И2_DCF_Pavlodar_9_Лист1" xfId="2582"/>
    <cellStyle name="_Ф-1И2_DCF_Pavlodar_9_Лист1" xfId="2583"/>
    <cellStyle name="_Ф-1И2_DCF_Pavlodar_9_Прогноз ЦАЭК_4 квартал 2009" xfId="2584"/>
    <cellStyle name="_Ф-1И2_DCF_Pavlodar_9_Прогноз ЦАЭК_4 квартал 2009" xfId="2585"/>
    <cellStyle name="_Ф-1И2_DCF_Pavlodar_9_ПЭ_Бух баланс за 2009г." xfId="2586"/>
    <cellStyle name="_Ф-1И2_DCF_Pavlodar_9_ПЭ_Бух баланс за 2009г." xfId="2587"/>
    <cellStyle name="_Ф-1И2_DCF_Pavlodar_9_ЦАЭК_2009 печатные формы" xfId="2588"/>
    <cellStyle name="_Ф-1И2_DCF_Pavlodar_9_ЦАЭК_2009 печатные формы" xfId="2589"/>
    <cellStyle name="_Ф-1И2_DCF_Pavlodar_9_ЦАЭК_2009 печатные формы_Новый Свод форм к СД ЦАЭК" xfId="2590"/>
    <cellStyle name="_Ф-1И2_DCF_Pavlodar_9_ЦАЭК_2009 печатные формы_Новый Свод форм к СД ЦАЭК" xfId="2591"/>
    <cellStyle name="_Ф-1И2_DCF_Pavlodar_9_ЦАЭК_2009 печатные формы_Новый Свод форм к СД ЦАЭК 2010-2015" xfId="2592"/>
    <cellStyle name="_Ф-1И2_DCF_Pavlodar_9_ЦАЭК_2009 печатные формы_Новый Свод форм к СД ЦАЭК 2010-2015" xfId="2593"/>
    <cellStyle name="_Ф-1И2_DCF_Pavlodar_9_ЦАЭК_2009 печатные формы_Свод форм к СД ЦАЭК" xfId="2594"/>
    <cellStyle name="_Ф-1И2_DCF_Pavlodar_9_ЦАЭК_2009 печатные формы_Свод форм к СД ЦАЭК" xfId="2595"/>
    <cellStyle name="_Ф-1И2_DCF_Pavlodar_9_ЦАЭК_свод_31.12.09" xfId="2596"/>
    <cellStyle name="_Ф-1И2_DCF_Pavlodar_9_ЦАЭК_свод_31.12.09" xfId="2597"/>
    <cellStyle name="_Ф-1И2_DCF_Pavlodar_9_ЦАЭК_свод_31.12.09_Новый Свод форм к СД ЦАЭК" xfId="2598"/>
    <cellStyle name="_Ф-1И2_DCF_Pavlodar_9_ЦАЭК_свод_31.12.09_Новый Свод форм к СД ЦАЭК" xfId="2599"/>
    <cellStyle name="_Ф-1И2_DCF_Pavlodar_9_ЦАЭК_свод_31.12.09_Новый Свод форм к СД ЦАЭК 2010-2015" xfId="2600"/>
    <cellStyle name="_Ф-1И2_DCF_Pavlodar_9_ЦАЭК_свод_31.12.09_Новый Свод форм к СД ЦАЭК 2010-2015" xfId="2601"/>
    <cellStyle name="_Ф-1И2_DCF_Pavlodar_9_ЦАЭК_свод_31.12.09_Свод форм к СД ЦАЭК" xfId="2602"/>
    <cellStyle name="_Ф-1И2_DCF_Pavlodar_9_ЦАЭК_свод_31.12.09_Свод форм к СД ЦАЭК" xfId="2603"/>
    <cellStyle name="_Ф-1И2_DCF_Pavlodar_9_ЦАЭК_свод_31.12.09прогноз" xfId="2604"/>
    <cellStyle name="_Ф-1И2_DCF_Pavlodar_9_ЦАЭК_свод_31.12.09прогноз" xfId="2605"/>
    <cellStyle name="_Ф-1И2_DCF_Книга3 (3)" xfId="2606"/>
    <cellStyle name="_Ф-1И2_DCF_Книга3 (3)" xfId="2607"/>
    <cellStyle name="_Ф-1И2_DCF_Книга3 (3)_Новый Свод форм к СД ЦАЭК" xfId="2608"/>
    <cellStyle name="_Ф-1И2_DCF_Книга3 (3)_Новый Свод форм к СД ЦАЭК" xfId="2609"/>
    <cellStyle name="_Ф-1И2_DCF_Книга3 (3)_Новый Свод форм к СД ЦАЭК 2010-2015" xfId="2610"/>
    <cellStyle name="_Ф-1И2_DCF_Книга3 (3)_Новый Свод форм к СД ЦАЭК 2010-2015" xfId="2611"/>
    <cellStyle name="_Ф-1И2_DCF_Книга3 (3)_Свод форм к СД ЦАЭК" xfId="2612"/>
    <cellStyle name="_Ф-1И2_DCF_Книга3 (3)_Свод форм к СД ЦАЭК" xfId="2613"/>
    <cellStyle name="_Ф-1И2_DCF_Лист1" xfId="2614"/>
    <cellStyle name="_Ф-1И2_DCF_Лист1" xfId="2615"/>
    <cellStyle name="_Ф-1И2_DCF_Прогноз ЦАЭК_4 квартал 2009" xfId="2616"/>
    <cellStyle name="_Ф-1И2_DCF_Прогноз ЦАЭК_4 квартал 2009" xfId="2617"/>
    <cellStyle name="_Ф-1И2_DCF_ПЭ_Бух баланс за 2009г." xfId="2618"/>
    <cellStyle name="_Ф-1И2_DCF_ПЭ_Бух баланс за 2009г." xfId="2619"/>
    <cellStyle name="_Ф-1И2_DCF_ЦАЭК_2009 печатные формы" xfId="2620"/>
    <cellStyle name="_Ф-1И2_DCF_ЦАЭК_2009 печатные формы" xfId="2621"/>
    <cellStyle name="_Ф-1И2_DCF_ЦАЭК_2009 печатные формы_Новый Свод форм к СД ЦАЭК" xfId="2622"/>
    <cellStyle name="_Ф-1И2_DCF_ЦАЭК_2009 печатные формы_Новый Свод форм к СД ЦАЭК" xfId="2623"/>
    <cellStyle name="_Ф-1И2_DCF_ЦАЭК_2009 печатные формы_Новый Свод форм к СД ЦАЭК 2010-2015" xfId="2624"/>
    <cellStyle name="_Ф-1И2_DCF_ЦАЭК_2009 печатные формы_Новый Свод форм к СД ЦАЭК 2010-2015" xfId="2625"/>
    <cellStyle name="_Ф-1И2_DCF_ЦАЭК_2009 печатные формы_Свод форм к СД ЦАЭК" xfId="2626"/>
    <cellStyle name="_Ф-1И2_DCF_ЦАЭК_2009 печатные формы_Свод форм к СД ЦАЭК" xfId="2627"/>
    <cellStyle name="_Ф-1И2_DCF_ЦАЭК_свод_31.12.09" xfId="2628"/>
    <cellStyle name="_Ф-1И2_DCF_ЦАЭК_свод_31.12.09" xfId="2629"/>
    <cellStyle name="_Ф-1И2_DCF_ЦАЭК_свод_31.12.09_Новый Свод форм к СД ЦАЭК" xfId="2630"/>
    <cellStyle name="_Ф-1И2_DCF_ЦАЭК_свод_31.12.09_Новый Свод форм к СД ЦАЭК" xfId="2631"/>
    <cellStyle name="_Ф-1И2_DCF_ЦАЭК_свод_31.12.09_Новый Свод форм к СД ЦАЭК 2010-2015" xfId="2632"/>
    <cellStyle name="_Ф-1И2_DCF_ЦАЭК_свод_31.12.09_Новый Свод форм к СД ЦАЭК 2010-2015" xfId="2633"/>
    <cellStyle name="_Ф-1И2_DCF_ЦАЭК_свод_31.12.09_Свод форм к СД ЦАЭК" xfId="2634"/>
    <cellStyle name="_Ф-1И2_DCF_ЦАЭК_свод_31.12.09_Свод форм к СД ЦАЭК" xfId="2635"/>
    <cellStyle name="_Ф-1И2_DCF_ЦАЭК_свод_31.12.09прогноз" xfId="2636"/>
    <cellStyle name="_Ф-1И2_DCF_ЦАЭК_свод_31.12.09прогноз" xfId="2637"/>
    <cellStyle name="_Ф-1И2_Книга3 (3)" xfId="2638"/>
    <cellStyle name="_Ф-1И2_Книга3 (3)" xfId="2639"/>
    <cellStyle name="_Ф-1И2_Книга3 (3)_Новый Свод форм к СД ЦАЭК" xfId="2640"/>
    <cellStyle name="_Ф-1И2_Книга3 (3)_Новый Свод форм к СД ЦАЭК" xfId="2641"/>
    <cellStyle name="_Ф-1И2_Книга3 (3)_Новый Свод форм к СД ЦАЭК 2010-2015" xfId="2642"/>
    <cellStyle name="_Ф-1И2_Книга3 (3)_Новый Свод форм к СД ЦАЭК 2010-2015" xfId="2643"/>
    <cellStyle name="_Ф-1И2_Книга3 (3)_Свод форм к СД ЦАЭК" xfId="2644"/>
    <cellStyle name="_Ф-1И2_Книга3 (3)_Свод форм к СД ЦАЭК" xfId="2645"/>
    <cellStyle name="_Ф-1И2_Лист1" xfId="2646"/>
    <cellStyle name="_Ф-1И2_Лист1" xfId="2647"/>
    <cellStyle name="_Ф-1И2_Прогноз ЦАЭК_4 квартал 2009" xfId="2648"/>
    <cellStyle name="_Ф-1И2_Прогноз ЦАЭК_4 квартал 2009" xfId="2649"/>
    <cellStyle name="_Ф-1И2_ПЭ_Бух баланс за 2009г." xfId="2650"/>
    <cellStyle name="_Ф-1И2_ПЭ_Бух баланс за 2009г." xfId="2651"/>
    <cellStyle name="_Ф-1И2_ЦАЭК_2009 печатные формы" xfId="2652"/>
    <cellStyle name="_Ф-1И2_ЦАЭК_2009 печатные формы" xfId="2653"/>
    <cellStyle name="_Ф-1И2_ЦАЭК_2009 печатные формы_Новый Свод форм к СД ЦАЭК" xfId="2654"/>
    <cellStyle name="_Ф-1И2_ЦАЭК_2009 печатные формы_Новый Свод форм к СД ЦАЭК" xfId="2655"/>
    <cellStyle name="_Ф-1И2_ЦАЭК_2009 печатные формы_Новый Свод форм к СД ЦАЭК 2010-2015" xfId="2656"/>
    <cellStyle name="_Ф-1И2_ЦАЭК_2009 печатные формы_Новый Свод форм к СД ЦАЭК 2010-2015" xfId="2657"/>
    <cellStyle name="_Ф-1И2_ЦАЭК_2009 печатные формы_Свод форм к СД ЦАЭК" xfId="2658"/>
    <cellStyle name="_Ф-1И2_ЦАЭК_2009 печатные формы_Свод форм к СД ЦАЭК" xfId="2659"/>
    <cellStyle name="_Ф-1И2_ЦАЭК_свод_31.12.09" xfId="2660"/>
    <cellStyle name="_Ф-1И2_ЦАЭК_свод_31.12.09" xfId="2661"/>
    <cellStyle name="_Ф-1И2_ЦАЭК_свод_31.12.09_Новый Свод форм к СД ЦАЭК" xfId="2662"/>
    <cellStyle name="_Ф-1И2_ЦАЭК_свод_31.12.09_Новый Свод форм к СД ЦАЭК" xfId="2663"/>
    <cellStyle name="_Ф-1И2_ЦАЭК_свод_31.12.09_Новый Свод форм к СД ЦАЭК 2010-2015" xfId="2664"/>
    <cellStyle name="_Ф-1И2_ЦАЭК_свод_31.12.09_Новый Свод форм к СД ЦАЭК 2010-2015" xfId="2665"/>
    <cellStyle name="_Ф-1И2_ЦАЭК_свод_31.12.09_Свод форм к СД ЦАЭК" xfId="2666"/>
    <cellStyle name="_Ф-1И2_ЦАЭК_свод_31.12.09_Свод форм к СД ЦАЭК" xfId="2667"/>
    <cellStyle name="_Ф-1И2_ЦАЭК_свод_31.12.09прогноз" xfId="2668"/>
    <cellStyle name="_Ф-1И2_ЦАЭК_свод_31.12.09прогноз" xfId="2669"/>
    <cellStyle name="_ЦАЭК_2009 печатные формы" xfId="2670"/>
    <cellStyle name="_ЦАЭК_2009 печатные формы" xfId="2671"/>
    <cellStyle name="_ЦАЭК_2009 печатные формы_Новый Свод форм к СД ЦАЭК" xfId="2672"/>
    <cellStyle name="_ЦАЭК_2009 печатные формы_Новый Свод форм к СД ЦАЭК" xfId="2673"/>
    <cellStyle name="_ЦАЭК_2009 печатные формы_Новый Свод форм к СД ЦАЭК 2010-2015" xfId="2674"/>
    <cellStyle name="_ЦАЭК_2009 печатные формы_Новый Свод форм к СД ЦАЭК 2010-2015" xfId="2675"/>
    <cellStyle name="_ЦАЭК_2009 печатные формы_Свод форм к СД ЦАЭК" xfId="2676"/>
    <cellStyle name="_ЦАЭК_2009 печатные формы_Свод форм к СД ЦАЭК" xfId="2677"/>
    <cellStyle name="_ЦАЭК_свод_31.12.09" xfId="2678"/>
    <cellStyle name="_ЦАЭК_свод_31.12.09" xfId="2679"/>
    <cellStyle name="_ЦАЭК_свод_31.12.09_Новый Свод форм к СД ЦАЭК" xfId="2680"/>
    <cellStyle name="_ЦАЭК_свод_31.12.09_Новый Свод форм к СД ЦАЭК" xfId="2681"/>
    <cellStyle name="_ЦАЭК_свод_31.12.09_Новый Свод форм к СД ЦАЭК 2010-2015" xfId="2682"/>
    <cellStyle name="_ЦАЭК_свод_31.12.09_Новый Свод форм к СД ЦАЭК 2010-2015" xfId="2683"/>
    <cellStyle name="_ЦАЭК_свод_31.12.09_Свод форм к СД ЦАЭК" xfId="2684"/>
    <cellStyle name="_ЦАЭК_свод_31.12.09_Свод форм к СД ЦАЭК" xfId="2685"/>
    <cellStyle name="_ЦАЭК_свод_31.12.09прогноз" xfId="2686"/>
    <cellStyle name="_ЦАЭК_свод_31.12.09прогноз" xfId="2687"/>
    <cellStyle name="" xfId="2688"/>
    <cellStyle name="1" xfId="2689"/>
    <cellStyle name="2" xfId="2690"/>
    <cellStyle name="0" xfId="2691"/>
    <cellStyle name="0%" xfId="2692"/>
    <cellStyle name="0,0" xfId="2693"/>
    <cellStyle name="0,0%" xfId="2694"/>
    <cellStyle name="0,0?" xfId="2695"/>
    <cellStyle name="0,0_DCF" xfId="2696"/>
    <cellStyle name="0,00" xfId="2697"/>
    <cellStyle name="0,00%" xfId="2698"/>
    <cellStyle name="0,00;0;" xfId="2699"/>
    <cellStyle name="0,00?" xfId="2700"/>
    <cellStyle name="0,00_DCF" xfId="2701"/>
    <cellStyle name="0,000" xfId="2702"/>
    <cellStyle name="0;+0" xfId="2703"/>
    <cellStyle name="0?" xfId="2704"/>
    <cellStyle name="0_DCF" xfId="2705"/>
    <cellStyle name="0_DCF 3 предприятия" xfId="2706"/>
    <cellStyle name="0_DCF 3 с увел  объемами 14 12 07 " xfId="2707"/>
    <cellStyle name="0_DCF_Pavlodar_9" xfId="2708"/>
    <cellStyle name="0_Komet_DCF_25" xfId="2709"/>
    <cellStyle name="0_Komet_DCF_25_DCF" xfId="2710"/>
    <cellStyle name="0_Komet_DCF_25_DCF 3 предприятия" xfId="2711"/>
    <cellStyle name="0_Komet_DCF_25_DCF 3 с увел  объемами 14 12 07 " xfId="2712"/>
    <cellStyle name="0_Komet_DCF_25_DCF_Pavlodar_9" xfId="2713"/>
    <cellStyle name="0_Komet_DCF_25_информация по затратам и тарифам на  произ теплоэ" xfId="2714"/>
    <cellStyle name="0_Komet_DCF_26" xfId="2715"/>
    <cellStyle name="0_Komet_DCF_26_DCF" xfId="2716"/>
    <cellStyle name="0_Komet_DCF_26_DCF 3 предприятия" xfId="2717"/>
    <cellStyle name="0_Komet_DCF_26_DCF 3 с увел  объемами 14 12 07 " xfId="2718"/>
    <cellStyle name="0_Komet_DCF_26_DCF_Pavlodar_9" xfId="2719"/>
    <cellStyle name="0_Komet_DCF_26_информация по затратам и тарифам на  произ теплоэ" xfId="2720"/>
    <cellStyle name="0_информация по затратам и тарифам на  произ теплоэ" xfId="2721"/>
    <cellStyle name="1 000 Kи_laroux" xfId="2722"/>
    <cellStyle name="1Normal" xfId="2723"/>
    <cellStyle name="20% - Accent1" xfId="2724"/>
    <cellStyle name="20% - Accent2" xfId="2725"/>
    <cellStyle name="20% - Accent3" xfId="2726"/>
    <cellStyle name="20% - Accent4" xfId="2727"/>
    <cellStyle name="20% - Accent5" xfId="2728"/>
    <cellStyle name="20% - Accent6" xfId="2729"/>
    <cellStyle name="20% - Акцент1" xfId="2730"/>
    <cellStyle name="20% - Акцент1 1" xfId="2731"/>
    <cellStyle name="20% - Акцент1 2" xfId="2732"/>
    <cellStyle name="20% - Акцент1 3" xfId="2733"/>
    <cellStyle name="20% - Акцент2" xfId="2734"/>
    <cellStyle name="20% - Акцент2 1" xfId="2735"/>
    <cellStyle name="20% - Акцент2 2" xfId="2736"/>
    <cellStyle name="20% - Акцент2 3" xfId="2737"/>
    <cellStyle name="20% - Акцент3" xfId="2738"/>
    <cellStyle name="20% - Акцент3 1" xfId="2739"/>
    <cellStyle name="20% - Акцент3 2" xfId="2740"/>
    <cellStyle name="20% - Акцент3 3" xfId="2741"/>
    <cellStyle name="20% - Акцент4" xfId="2742"/>
    <cellStyle name="20% - Акцент4 1" xfId="2743"/>
    <cellStyle name="20% - Акцент4 2" xfId="2744"/>
    <cellStyle name="20% - Акцент4 3" xfId="2745"/>
    <cellStyle name="20% - Акцент5" xfId="2746"/>
    <cellStyle name="20% - Акцент5 1" xfId="2747"/>
    <cellStyle name="20% - Акцент5 2" xfId="2748"/>
    <cellStyle name="20% - Акцент5 3" xfId="2749"/>
    <cellStyle name="20% - Акцент6" xfId="2750"/>
    <cellStyle name="20% - Акцент6 1" xfId="2751"/>
    <cellStyle name="20% - Акцент6 2" xfId="2752"/>
    <cellStyle name="20% - Акцент6 3" xfId="2753"/>
    <cellStyle name="40% - Accent1" xfId="2754"/>
    <cellStyle name="40% - Accent2" xfId="2755"/>
    <cellStyle name="40% - Accent3" xfId="2756"/>
    <cellStyle name="40% - Accent4" xfId="2757"/>
    <cellStyle name="40% - Accent5" xfId="2758"/>
    <cellStyle name="40% - Accent6" xfId="2759"/>
    <cellStyle name="40% - Акцент1" xfId="2760"/>
    <cellStyle name="40% - Акцент1 1" xfId="2761"/>
    <cellStyle name="40% - Акцент1 2" xfId="2762"/>
    <cellStyle name="40% - Акцент1 3" xfId="2763"/>
    <cellStyle name="40% - Акцент2" xfId="2764"/>
    <cellStyle name="40% - Акцент2 1" xfId="2765"/>
    <cellStyle name="40% - Акцент2 2" xfId="2766"/>
    <cellStyle name="40% - Акцент2 3" xfId="2767"/>
    <cellStyle name="40% - Акцент3" xfId="2768"/>
    <cellStyle name="40% - Акцент3 1" xfId="2769"/>
    <cellStyle name="40% - Акцент3 2" xfId="2770"/>
    <cellStyle name="40% - Акцент3 3" xfId="2771"/>
    <cellStyle name="40% - Акцент4" xfId="2772"/>
    <cellStyle name="40% - Акцент4 1" xfId="2773"/>
    <cellStyle name="40% - Акцент4 2" xfId="2774"/>
    <cellStyle name="40% - Акцент4 3" xfId="2775"/>
    <cellStyle name="40% - Акцент5" xfId="2776"/>
    <cellStyle name="40% - Акцент5 1" xfId="2777"/>
    <cellStyle name="40% - Акцент5 2" xfId="2778"/>
    <cellStyle name="40% - Акцент5 3" xfId="2779"/>
    <cellStyle name="40% - Акцент6" xfId="2780"/>
    <cellStyle name="40% - Акцент6 1" xfId="2781"/>
    <cellStyle name="40% - Акцент6 2" xfId="2782"/>
    <cellStyle name="40% - Акцент6 3" xfId="2783"/>
    <cellStyle name="60% - Accent1" xfId="2784"/>
    <cellStyle name="60% - Accent2" xfId="2785"/>
    <cellStyle name="60% - Accent3" xfId="2786"/>
    <cellStyle name="60% - Accent4" xfId="2787"/>
    <cellStyle name="60% - Accent5" xfId="2788"/>
    <cellStyle name="60% - Accent6" xfId="2789"/>
    <cellStyle name="60% - Акцент1" xfId="2790"/>
    <cellStyle name="60% - Акцент1 1" xfId="2791"/>
    <cellStyle name="60% - Акцент1 2" xfId="2792"/>
    <cellStyle name="60% - Акцент1 3" xfId="2793"/>
    <cellStyle name="60% - Акцент2" xfId="2794"/>
    <cellStyle name="60% - Акцент2 1" xfId="2795"/>
    <cellStyle name="60% - Акцент2 2" xfId="2796"/>
    <cellStyle name="60% - Акцент2 3" xfId="2797"/>
    <cellStyle name="60% - Акцент3" xfId="2798"/>
    <cellStyle name="60% - Акцент3 1" xfId="2799"/>
    <cellStyle name="60% - Акцент3 2" xfId="2800"/>
    <cellStyle name="60% - Акцент3 3" xfId="2801"/>
    <cellStyle name="60% - Акцент4" xfId="2802"/>
    <cellStyle name="60% - Акцент4 1" xfId="2803"/>
    <cellStyle name="60% - Акцент4 2" xfId="2804"/>
    <cellStyle name="60% - Акцент4 3" xfId="2805"/>
    <cellStyle name="60% - Акцент5" xfId="2806"/>
    <cellStyle name="60% - Акцент5 1" xfId="2807"/>
    <cellStyle name="60% - Акцент5 2" xfId="2808"/>
    <cellStyle name="60% - Акцент5 3" xfId="2809"/>
    <cellStyle name="60% - Акцент6" xfId="2810"/>
    <cellStyle name="60% - Акцент6 1" xfId="2811"/>
    <cellStyle name="60% - Акцент6 2" xfId="2812"/>
    <cellStyle name="60% - Акцент6 3" xfId="2813"/>
    <cellStyle name="94,5" xfId="2814"/>
    <cellStyle name="A modif Blanc" xfId="2815"/>
    <cellStyle name="A modifier" xfId="2816"/>
    <cellStyle name="Accent1" xfId="2817"/>
    <cellStyle name="Accent2" xfId="2818"/>
    <cellStyle name="Accent3" xfId="2819"/>
    <cellStyle name="Accent4" xfId="2820"/>
    <cellStyle name="Accent5" xfId="2821"/>
    <cellStyle name="Accent6" xfId="2822"/>
    <cellStyle name="Aeia?nnueea" xfId="2823"/>
    <cellStyle name="Alilciue [0]_ deri-oren ctiu aia" xfId="2824"/>
    <cellStyle name="Alilciue_ deri-oren ctiu aia" xfId="2825"/>
    <cellStyle name="b" xfId="2826"/>
    <cellStyle name="Bad" xfId="2827"/>
    <cellStyle name="Big" xfId="2828"/>
    <cellStyle name="blank" xfId="2829"/>
    <cellStyle name="Blue Heading" xfId="2830"/>
    <cellStyle name="Calc Currency (0)" xfId="2831"/>
    <cellStyle name="Calc Currency (2)" xfId="2832"/>
    <cellStyle name="Calc Percent (0)" xfId="2833"/>
    <cellStyle name="Calc Percent (1)" xfId="2834"/>
    <cellStyle name="Calc Percent (2)" xfId="2835"/>
    <cellStyle name="Calc Units (0)" xfId="2836"/>
    <cellStyle name="Calc Units (1)" xfId="2837"/>
    <cellStyle name="Calc Units (2)" xfId="2838"/>
    <cellStyle name="Calculation" xfId="2839"/>
    <cellStyle name="Check" xfId="2840"/>
    <cellStyle name="Check Cell" xfId="2841"/>
    <cellStyle name="Column_Title" xfId="2842"/>
    <cellStyle name="Comma [0] 2" xfId="2843"/>
    <cellStyle name="Comma [0] 2 2" xfId="2844"/>
    <cellStyle name="Comma [0]_#6 Temps &amp; Contractors" xfId="2845"/>
    <cellStyle name="Comma [00]" xfId="2846"/>
    <cellStyle name="Comma [1]" xfId="2847"/>
    <cellStyle name="Comma [2]" xfId="2848"/>
    <cellStyle name="Comma 2" xfId="2849"/>
    <cellStyle name="Comma 3" xfId="2850"/>
    <cellStyle name="Comma_#6 Temps &amp; Contractors" xfId="2851"/>
    <cellStyle name="Comma0" xfId="2852"/>
    <cellStyle name="Coname" xfId="2853"/>
    <cellStyle name="Conor 1" xfId="2854"/>
    <cellStyle name="Conor1" xfId="2855"/>
    <cellStyle name="Conor2" xfId="2856"/>
    <cellStyle name="Curr" xfId="2857"/>
    <cellStyle name="Currency [0]_#6 Temps &amp; Contractors" xfId="2858"/>
    <cellStyle name="Currency [00]" xfId="2859"/>
    <cellStyle name="Currency_#6 Temps &amp; Contractors" xfId="2860"/>
    <cellStyle name="Currency0" xfId="2861"/>
    <cellStyle name="Custom - Style8" xfId="2862"/>
    <cellStyle name="Data   - Style2" xfId="2863"/>
    <cellStyle name="Date" xfId="2864"/>
    <cellStyle name="Date Short" xfId="2865"/>
    <cellStyle name="date_Book1" xfId="2866"/>
    <cellStyle name="DELTA" xfId="2867"/>
    <cellStyle name="Deviant" xfId="2868"/>
    <cellStyle name="E&amp;Y House" xfId="2869"/>
    <cellStyle name="Ecart0" xfId="2870"/>
    <cellStyle name="Ecart0,0" xfId="2871"/>
    <cellStyle name="Ecart0,00" xfId="2872"/>
    <cellStyle name="Ecart0_DCF" xfId="2873"/>
    <cellStyle name="Enter Currency (0)" xfId="2874"/>
    <cellStyle name="Enter Currency (2)" xfId="2875"/>
    <cellStyle name="Enter Units (0)" xfId="2876"/>
    <cellStyle name="Enter Units (1)" xfId="2877"/>
    <cellStyle name="Enter Units (2)" xfId="2878"/>
    <cellStyle name="Euro" xfId="2879"/>
    <cellStyle name="Explanatory Text" xfId="2880"/>
    <cellStyle name="Ezres_CCTV consolidation_1203" xfId="2881"/>
    <cellStyle name="F2" xfId="2882"/>
    <cellStyle name="F3" xfId="2883"/>
    <cellStyle name="F4" xfId="2884"/>
    <cellStyle name="F5" xfId="2885"/>
    <cellStyle name="F6" xfId="2886"/>
    <cellStyle name="F7" xfId="2887"/>
    <cellStyle name="F8" xfId="2888"/>
    <cellStyle name="Factor" xfId="2889"/>
    <cellStyle name="Fixed" xfId="2890"/>
    <cellStyle name="Flag" xfId="2891"/>
    <cellStyle name="Followed Hyperlink_для ЦАТЭК_1кв07.xls" xfId="2892"/>
    <cellStyle name="Formula % clear" xfId="2893"/>
    <cellStyle name="Formula % green" xfId="2894"/>
    <cellStyle name="Formula clear" xfId="2895"/>
    <cellStyle name="Formula green" xfId="2896"/>
    <cellStyle name="From" xfId="2897"/>
    <cellStyle name="Good" xfId="2898"/>
    <cellStyle name="Grey" xfId="2899"/>
    <cellStyle name="Group1" xfId="2900"/>
    <cellStyle name="hard no. % clear" xfId="2901"/>
    <cellStyle name="hard no. % green" xfId="2902"/>
    <cellStyle name="hard no. clear" xfId="2903"/>
    <cellStyle name="hard no. green" xfId="2904"/>
    <cellStyle name="Head1_BP back" xfId="2905"/>
    <cellStyle name="Header1" xfId="2906"/>
    <cellStyle name="Header2" xfId="2907"/>
    <cellStyle name="Heading" xfId="2908"/>
    <cellStyle name="Heading 1" xfId="2909"/>
    <cellStyle name="Heading 2" xfId="2910"/>
    <cellStyle name="Heading 3" xfId="2911"/>
    <cellStyle name="Heading 4" xfId="2912"/>
    <cellStyle name="Heading1" xfId="2913"/>
    <cellStyle name="Heading1 1" xfId="2914"/>
    <cellStyle name="Heading2" xfId="2915"/>
    <cellStyle name="Heading3" xfId="2916"/>
    <cellStyle name="Heading4" xfId="2917"/>
    <cellStyle name="Heading5" xfId="2918"/>
    <cellStyle name="Heading6" xfId="2919"/>
    <cellStyle name="Headline I" xfId="2920"/>
    <cellStyle name="Headline II" xfId="2921"/>
    <cellStyle name="Headline III" xfId="2922"/>
    <cellStyle name="highlight" xfId="2923"/>
    <cellStyle name="Horizontal" xfId="2924"/>
    <cellStyle name="Hyperlink_RESULTS" xfId="2925"/>
    <cellStyle name="Iau?iue_ deri-oren ctiu aia" xfId="2926"/>
    <cellStyle name="Index" xfId="2927"/>
    <cellStyle name="Input" xfId="2928"/>
    <cellStyle name="Input %" xfId="2929"/>
    <cellStyle name="Input [yellow]" xfId="2930"/>
    <cellStyle name="Input_20" xfId="2931"/>
    <cellStyle name="Ioe?uaaaoayny aeia?nnueea" xfId="2932"/>
    <cellStyle name="ISO" xfId="2933"/>
    <cellStyle name="Ivedimas" xfId="2934"/>
    <cellStyle name="Ivedimo1" xfId="2935"/>
    <cellStyle name="Ivedimo2" xfId="2936"/>
    <cellStyle name="Ivedimo5" xfId="2937"/>
    <cellStyle name="Kilo" xfId="2938"/>
    <cellStyle name="kt" xfId="2939"/>
    <cellStyle name="Labels - Style3" xfId="2940"/>
    <cellStyle name="Licence" xfId="2941"/>
    <cellStyle name="Line Number" xfId="2942"/>
    <cellStyle name="Link Currency (0)" xfId="2943"/>
    <cellStyle name="Link Currency (2)" xfId="2944"/>
    <cellStyle name="Link Units (0)" xfId="2945"/>
    <cellStyle name="Link Units (1)" xfId="2946"/>
    <cellStyle name="Link Units (2)" xfId="2947"/>
    <cellStyle name="Linked Cell" xfId="2948"/>
    <cellStyle name="Locked" xfId="2949"/>
    <cellStyle name="Matrix" xfId="2950"/>
    <cellStyle name="Migliaia_DCF Lucchini Italy_Sidermeccanica" xfId="2951"/>
    <cellStyle name="Millares [0]_FINAL-10" xfId="2952"/>
    <cellStyle name="Millares_FINAL-10" xfId="2953"/>
    <cellStyle name="Milliers [0]_~0926154" xfId="2954"/>
    <cellStyle name="Milliers_~0926154" xfId="2955"/>
    <cellStyle name="millions" xfId="2956"/>
    <cellStyle name="mnb" xfId="2957"/>
    <cellStyle name="Moneda [0]_FINAL-10" xfId="2958"/>
    <cellStyle name="Moneda_FINAL-10" xfId="2959"/>
    <cellStyle name="Monétaire [0]_~0926154" xfId="2960"/>
    <cellStyle name="Monétaire_~0926154" xfId="2961"/>
    <cellStyle name="Monйtaire [0]_Conversion Summary" xfId="2962"/>
    <cellStyle name="Monйtaire_Conversion Summary" xfId="2963"/>
    <cellStyle name="Multiple" xfId="2964"/>
    <cellStyle name="mмny_laroux" xfId="2965"/>
    <cellStyle name="Neutral" xfId="2966"/>
    <cellStyle name="Niezdef." xfId="2967"/>
    <cellStyle name="Non_definito" xfId="2968"/>
    <cellStyle name="Norma11l" xfId="2969"/>
    <cellStyle name="Normal" xfId="2970"/>
    <cellStyle name="Normal - Style1" xfId="2971"/>
    <cellStyle name="Normal 10" xfId="2972"/>
    <cellStyle name="Normal 11" xfId="2973"/>
    <cellStyle name="Normal 12" xfId="2974"/>
    <cellStyle name="Normal 2" xfId="2975"/>
    <cellStyle name="Normal 3" xfId="2976"/>
    <cellStyle name="Normal 4 2" xfId="2977"/>
    <cellStyle name="Normal 5" xfId="2978"/>
    <cellStyle name="Normal 6" xfId="2979"/>
    <cellStyle name="Normal 6 2" xfId="2980"/>
    <cellStyle name="Normal 9" xfId="2981"/>
    <cellStyle name="Normal." xfId="2982"/>
    <cellStyle name="Normal_# 41-Market &amp;Trends" xfId="2983"/>
    <cellStyle name="Normál_Combellga Intangibles_10_ea" xfId="2984"/>
    <cellStyle name="Normal_DCF" xfId="2985"/>
    <cellStyle name="Normál_DCF_NKMK_08_AO_1" xfId="2986"/>
    <cellStyle name="Normal_DCF_Pavlodar_9" xfId="2987"/>
    <cellStyle name="Normál_SAMPLE" xfId="2988"/>
    <cellStyle name="Normal_SHEET" xfId="2989"/>
    <cellStyle name="Normale_DCF Lucchini Italy_Sidermeccanica" xfId="2990"/>
    <cellStyle name="normální_917_MTS_market.xls graf 1" xfId="2991"/>
    <cellStyle name="Normalny_RIEPCOSP_4" xfId="2992"/>
    <cellStyle name="normalPercent" xfId="2993"/>
    <cellStyle name="normбlnм_laroux" xfId="2994"/>
    <cellStyle name="normбlnн_laroux" xfId="2995"/>
    <cellStyle name="nornPercent" xfId="2996"/>
    <cellStyle name="Note" xfId="2997"/>
    <cellStyle name="Notes" xfId="2998"/>
    <cellStyle name="Nun??c [0]_ deri-oren ctiu aia" xfId="2999"/>
    <cellStyle name="Nun??c_ deri-oren ctiu aia" xfId="3000"/>
    <cellStyle name="Ociriniaue [0]_ deri-oren ctiu aia" xfId="3001"/>
    <cellStyle name="Ociriniaue_ deri-oren ctiu aia" xfId="3002"/>
    <cellStyle name="Oeiainiaue_DDS-NMD" xfId="3003"/>
    <cellStyle name="Option" xfId="3004"/>
    <cellStyle name="OptionHeading" xfId="3005"/>
    <cellStyle name="OSW_ColumnLabels" xfId="3006"/>
    <cellStyle name="Output" xfId="3007"/>
    <cellStyle name="Paaotsikko" xfId="3008"/>
    <cellStyle name="PageSubtitle" xfId="3009"/>
    <cellStyle name="paint" xfId="3010"/>
    <cellStyle name="Pénznem_CCTV consolidation_1203" xfId="3011"/>
    <cellStyle name="Percent (0)" xfId="3012"/>
    <cellStyle name="Percent [0]" xfId="3013"/>
    <cellStyle name="Percent [00]" xfId="3014"/>
    <cellStyle name="Percent [2]" xfId="3015"/>
    <cellStyle name="Percent 2" xfId="3016"/>
    <cellStyle name="Percent_#6 Temps &amp; Contractors" xfId="3017"/>
    <cellStyle name="Pourcentage_PASSB98" xfId="3018"/>
    <cellStyle name="PrePop Currency (0)" xfId="3019"/>
    <cellStyle name="PrePop Currency (2)" xfId="3020"/>
    <cellStyle name="PrePop Units (0)" xfId="3021"/>
    <cellStyle name="PrePop Units (1)" xfId="3022"/>
    <cellStyle name="PrePop Units (2)" xfId="3023"/>
    <cellStyle name="Price" xfId="3024"/>
    <cellStyle name="prochrek" xfId="3025"/>
    <cellStyle name="Product" xfId="3026"/>
    <cellStyle name="Prosent_DS" xfId="3027"/>
    <cellStyle name="Puslapis1" xfId="3028"/>
    <cellStyle name="Puslapis2" xfId="3029"/>
    <cellStyle name="Pддotsikko" xfId="3030"/>
    <cellStyle name="Reset  - Style7" xfId="3031"/>
    <cellStyle name="RMG - PB01.93" xfId="3032"/>
    <cellStyle name="s]&#13;&#10;load=&#13;&#10;run=&#13;&#10;NullPort=None&#13;&#10;device=HP LaserJet 5P/5MP (HP),HPPCL5G,\\Accountdept\finanalyst&#13;&#10;Spooler=yes&#13;&#10;Dosprint=" xfId="3033"/>
    <cellStyle name="S4" xfId="3034"/>
    <cellStyle name="S5" xfId="3035"/>
    <cellStyle name="S6" xfId="3036"/>
    <cellStyle name="Standard" xfId="3037"/>
    <cellStyle name="Straipsnis1" xfId="3038"/>
    <cellStyle name="Straipsnis4" xfId="3039"/>
    <cellStyle name="Style 1" xfId="3040"/>
    <cellStyle name="Style 1 2" xfId="3041"/>
    <cellStyle name="SubHead" xfId="3042"/>
    <cellStyle name="Table  - Style6" xfId="3043"/>
    <cellStyle name="Table Title" xfId="3044"/>
    <cellStyle name="Table Units" xfId="3045"/>
    <cellStyle name="Text" xfId="3046"/>
    <cellStyle name="Text Indent A" xfId="3047"/>
    <cellStyle name="Text Indent B" xfId="3048"/>
    <cellStyle name="Text Indent C" xfId="3049"/>
    <cellStyle name="Text_DCF" xfId="3050"/>
    <cellStyle name="Tickmark" xfId="3051"/>
    <cellStyle name="times" xfId="3052"/>
    <cellStyle name="Title" xfId="3053"/>
    <cellStyle name="Title  - Style1" xfId="3054"/>
    <cellStyle name="Title_20" xfId="3055"/>
    <cellStyle name="To" xfId="3056"/>
    <cellStyle name="Total" xfId="3057"/>
    <cellStyle name="TotCol - Style5" xfId="3058"/>
    <cellStyle name="TotRow - Style4" xfId="3059"/>
    <cellStyle name="Tusenskille [0]_DS" xfId="3060"/>
    <cellStyle name="Tusenskille_DS" xfId="3061"/>
    <cellStyle name="Unit" xfId="3062"/>
    <cellStyle name="Valiotsikko" xfId="3063"/>
    <cellStyle name="Valuta [0]_DS" xfId="3064"/>
    <cellStyle name="Valuta_DS" xfId="3065"/>
    <cellStyle name="Vertical" xfId="3066"/>
    <cellStyle name="Vдliotsikko" xfId="3067"/>
    <cellStyle name="Warning Text" xfId="3068"/>
    <cellStyle name="WIP" xfId="3069"/>
    <cellStyle name="Wдhrung_Compiling Utility Macros" xfId="3070"/>
    <cellStyle name="Zero" xfId="3071"/>
    <cellStyle name="Акцент1" xfId="3072"/>
    <cellStyle name="Акцент1 1" xfId="3073"/>
    <cellStyle name="Акцент1 2" xfId="3074"/>
    <cellStyle name="Акцент1 3" xfId="3075"/>
    <cellStyle name="Акцент2" xfId="3076"/>
    <cellStyle name="Акцент2 1" xfId="3077"/>
    <cellStyle name="Акцент2 2" xfId="3078"/>
    <cellStyle name="Акцент2 3" xfId="3079"/>
    <cellStyle name="Акцент3" xfId="3080"/>
    <cellStyle name="Акцент3 1" xfId="3081"/>
    <cellStyle name="Акцент3 2" xfId="3082"/>
    <cellStyle name="Акцент3 3" xfId="3083"/>
    <cellStyle name="Акцент4" xfId="3084"/>
    <cellStyle name="Акцент4 1" xfId="3085"/>
    <cellStyle name="Акцент4 2" xfId="3086"/>
    <cellStyle name="Акцент4 3" xfId="3087"/>
    <cellStyle name="Акцент5" xfId="3088"/>
    <cellStyle name="Акцент5 1" xfId="3089"/>
    <cellStyle name="Акцент5 2" xfId="3090"/>
    <cellStyle name="Акцент5 3" xfId="3091"/>
    <cellStyle name="Акцент6" xfId="3092"/>
    <cellStyle name="Акцент6 1" xfId="3093"/>
    <cellStyle name="Акцент6 2" xfId="3094"/>
    <cellStyle name="Акцент6 3" xfId="3095"/>
    <cellStyle name="Ввод " xfId="3096"/>
    <cellStyle name="Ввод  1" xfId="3097"/>
    <cellStyle name="Ввод  2" xfId="3098"/>
    <cellStyle name="Ввод  3" xfId="3099"/>
    <cellStyle name="Ввод данных" xfId="3100"/>
    <cellStyle name="Вывод" xfId="3101"/>
    <cellStyle name="Вывод 1" xfId="3102"/>
    <cellStyle name="Вывод 2" xfId="3103"/>
    <cellStyle name="Вывод 3" xfId="3104"/>
    <cellStyle name="Вычисление" xfId="3105"/>
    <cellStyle name="Вычисление 1" xfId="3106"/>
    <cellStyle name="Вычисление 2" xfId="3107"/>
    <cellStyle name="Вычисление 3" xfId="3108"/>
    <cellStyle name="ѓенежный [0]_balance_y" xfId="3109"/>
    <cellStyle name="ѓенежный_balance_y" xfId="3110"/>
    <cellStyle name="Гиперссылка 2" xfId="3111"/>
    <cellStyle name="Гиперссылка_Информация к анализу 2009г" xfId="3112"/>
    <cellStyle name="Данные" xfId="3113"/>
    <cellStyle name="Currency" xfId="3114"/>
    <cellStyle name="Currency [0]" xfId="3115"/>
    <cellStyle name="Денежный 2" xfId="3116"/>
    <cellStyle name="Денежный 2 2" xfId="3117"/>
    <cellStyle name="Денежный 3" xfId="3118"/>
    <cellStyle name="Заголовок 1" xfId="3119"/>
    <cellStyle name="Заголовок 1 1" xfId="3120"/>
    <cellStyle name="Заголовок 1 2" xfId="3121"/>
    <cellStyle name="Заголовок 1 3" xfId="3122"/>
    <cellStyle name="Заголовок 2" xfId="3123"/>
    <cellStyle name="Заголовок 2 1" xfId="3124"/>
    <cellStyle name="Заголовок 2 2" xfId="3125"/>
    <cellStyle name="Заголовок 2 3" xfId="3126"/>
    <cellStyle name="Заголовок 3" xfId="3127"/>
    <cellStyle name="Заголовок 3 1" xfId="3128"/>
    <cellStyle name="Заголовок 3 2" xfId="3129"/>
    <cellStyle name="Заголовок 3 3" xfId="3130"/>
    <cellStyle name="Заголовок 4" xfId="3131"/>
    <cellStyle name="Заголовок 4 1" xfId="3132"/>
    <cellStyle name="Заголовок 4 2" xfId="3133"/>
    <cellStyle name="Заголовок 4 3" xfId="3134"/>
    <cellStyle name="ЅинЎнсоЏый [0]_balance_y" xfId="3135"/>
    <cellStyle name="ЅинЎнсоЏый_balance_y" xfId="3136"/>
    <cellStyle name="ибrky [0]_laroux" xfId="3137"/>
    <cellStyle name="ибrky_laroux" xfId="3138"/>
    <cellStyle name="Итог" xfId="3139"/>
    <cellStyle name="Итог 1" xfId="3140"/>
    <cellStyle name="Итог 2" xfId="3141"/>
    <cellStyle name="Итог 3" xfId="3142"/>
    <cellStyle name="їўычный_balance_y" xfId="3143"/>
    <cellStyle name="КАНДАГАЧ тел3-33-96" xfId="3144"/>
    <cellStyle name="Контрольная ячейка" xfId="3145"/>
    <cellStyle name="Контрольная ячейка 1" xfId="3146"/>
    <cellStyle name="Контрольная ячейка 2" xfId="3147"/>
    <cellStyle name="Контрольная ячейка 3" xfId="3148"/>
    <cellStyle name="Название" xfId="3149"/>
    <cellStyle name="Название 1" xfId="3150"/>
    <cellStyle name="Название 2" xfId="3151"/>
    <cellStyle name="Название 3" xfId="3152"/>
    <cellStyle name="Нейтральный" xfId="3153"/>
    <cellStyle name="Нейтральный 1" xfId="3154"/>
    <cellStyle name="Нейтральный 2" xfId="3155"/>
    <cellStyle name="Нейтральный 3" xfId="3156"/>
    <cellStyle name="Обычный 10" xfId="3157"/>
    <cellStyle name="Обычный 11" xfId="3158"/>
    <cellStyle name="Обычный 2" xfId="3159"/>
    <cellStyle name="Обычный 2 2" xfId="3160"/>
    <cellStyle name="Обычный 2 3" xfId="3161"/>
    <cellStyle name="Обычный 2_Прочий бюджет  на 2014год" xfId="3162"/>
    <cellStyle name="Обычный 3" xfId="3163"/>
    <cellStyle name="Обычный 4" xfId="3164"/>
    <cellStyle name="Обычный 5" xfId="3165"/>
    <cellStyle name="Обычный 6" xfId="3166"/>
    <cellStyle name="Обычный 7" xfId="3167"/>
    <cellStyle name="Обычный 8" xfId="3168"/>
    <cellStyle name="Обычный 9" xfId="3169"/>
    <cellStyle name="Обычный_Лист2" xfId="3170"/>
    <cellStyle name="Обычный_Перечень услуг" xfId="3171"/>
    <cellStyle name="Обычный_Рассмотр тарифа 2001 (28.03)" xfId="3172"/>
    <cellStyle name="Обычный_Смета-затрат и выполн 2010" xfId="3173"/>
    <cellStyle name="Обычный_Тариф-2002год" xfId="3174"/>
    <cellStyle name="Плохой" xfId="3175"/>
    <cellStyle name="Плохой 1" xfId="3176"/>
    <cellStyle name="Плохой 2" xfId="3177"/>
    <cellStyle name="Плохой 3" xfId="3178"/>
    <cellStyle name="Пояснение" xfId="3179"/>
    <cellStyle name="Пояснение 1" xfId="3180"/>
    <cellStyle name="Пояснение 2" xfId="3181"/>
    <cellStyle name="Пояснение 3" xfId="3182"/>
    <cellStyle name="Примечание" xfId="3183"/>
    <cellStyle name="Примечание 1" xfId="3184"/>
    <cellStyle name="Примечание 2" xfId="3185"/>
    <cellStyle name="Примечание 3" xfId="3186"/>
    <cellStyle name="Процент_ГСМ (з)" xfId="3187"/>
    <cellStyle name="Percent" xfId="3188"/>
    <cellStyle name="Процентный 2" xfId="3189"/>
    <cellStyle name="Процентный 2 2" xfId="3190"/>
    <cellStyle name="Процентный 2 3" xfId="3191"/>
    <cellStyle name="Процентный 3" xfId="3192"/>
    <cellStyle name="Процентный 3 2" xfId="3193"/>
    <cellStyle name="Процентный 3 3" xfId="3194"/>
    <cellStyle name="Процентный 3 4" xfId="3195"/>
    <cellStyle name="Процентный 4" xfId="3196"/>
    <cellStyle name="Процентный 5" xfId="3197"/>
    <cellStyle name="Расчетный" xfId="3198"/>
    <cellStyle name="Связанная ячейка" xfId="3199"/>
    <cellStyle name="Связанная ячейка 1" xfId="3200"/>
    <cellStyle name="Связанная ячейка 2" xfId="3201"/>
    <cellStyle name="Связанная ячейка 3" xfId="3202"/>
    <cellStyle name="Стиль 1" xfId="3203"/>
    <cellStyle name="Стиль 1 2" xfId="3204"/>
    <cellStyle name="Стиль 1_Спецификация расх ПТС 2012" xfId="3205"/>
    <cellStyle name="Стиль_названий" xfId="3206"/>
    <cellStyle name="Текст предупреждения" xfId="3207"/>
    <cellStyle name="Текст предупреждения 1" xfId="3208"/>
    <cellStyle name="Текст предупреждения 2" xfId="3209"/>
    <cellStyle name="Текст предупреждения 3" xfId="3210"/>
    <cellStyle name="тонны" xfId="3211"/>
    <cellStyle name="Тысячи [0]_ план-факт июнь гов" xfId="3212"/>
    <cellStyle name="Тысячи [а]" xfId="3213"/>
    <cellStyle name="Тысячи_ план-факт июнь гов" xfId="3214"/>
    <cellStyle name="Финан" xfId="3215"/>
    <cellStyle name="Comma" xfId="3216"/>
    <cellStyle name="Comma [0]" xfId="3217"/>
    <cellStyle name="Финансовый [0] 2" xfId="3218"/>
    <cellStyle name="ФинАнсовый {0]_Лист!" xfId="3219"/>
    <cellStyle name="Финансовый 2" xfId="3220"/>
    <cellStyle name="Финансовый 2 2" xfId="3221"/>
    <cellStyle name="Финансовый 3" xfId="3222"/>
    <cellStyle name="Финансовый 3 2" xfId="3223"/>
    <cellStyle name="ФинАнсовый K0]_гов.ьай_пл.фшнинс." xfId="3224"/>
    <cellStyle name="ФинансоТ" xfId="3225"/>
    <cellStyle name="ФинансоТый" xfId="3226"/>
    <cellStyle name="ФинансоТый [0]_Гов.май_Н-к" xfId="3227"/>
    <cellStyle name="ФинансоТый_DCF" xfId="3228"/>
    <cellStyle name="ФинРнсовый [0]_ПДР Январь" xfId="3229"/>
    <cellStyle name="ФинРнсовый K0]_гов.май_фин.ЧМПЗ" xfId="3230"/>
    <cellStyle name="Хороший" xfId="3231"/>
    <cellStyle name="Хороший 1" xfId="3232"/>
    <cellStyle name="Хороший 2" xfId="3233"/>
    <cellStyle name="Хороший 3" xfId="3234"/>
    <cellStyle name="Ценовой" xfId="3235"/>
    <cellStyle name="ЏђЋ–…Ќ’Ќ›‰" xfId="3236"/>
    <cellStyle name="Шапка" xfId="3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&#1094;&#1072;&#1090;&#1101;&#1082;\2007&#1075;%20&#1074;%20&#1040;&#1060;&#1053;\2271.2%20Consolidated%20IFRS%20BS%20&amp;%20disclosures%202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444%20Corporate%20Income%20Tax%20working%20paper%2031%2012%202005%20-%20Tea%20Land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home\&#1072;&#1091;&#1076;&#1080;&#1090;\2271.2%20Consolidated%20IFRS%20BS%20&amp;%20disclosures%202006\cafe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Gulnara\Library\Mail%20Downloads\Worksheet%20in%205340%20Accounts%20receivable%20test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6360%20Long-Term%20Debt%20test%202006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442%205%20Loan%20Review%20Files%20-%20Osh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0%20Fixed%20Assets%20testing%202008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Documents%20and%20Settings\amurzaeva\Desktop\PTES\&#1055;&#1088;&#1086;&#1074;&#1086;&#1076;&#1082;&#1080;%20&#1076;&#1083;&#1103;%20&#1086;&#1073;&#1089;&#1091;&#1078;&#1076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75;&#1086;&#1076;.&#1086;&#1090;&#1095;&#1077;&#1090;&#1099;\&#1075;&#1086;&#1076;.&#1079;&#1072;%202015%20&#1075;\&#1089;&#1084;&#1077;&#1090;&#1072;-&#1079;&#1072;&#1090;&#1088;&#1072;&#1090;%20&#1079;&#1072;%202015&#1075;%20(&#1075;&#1086;&#1076;)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8340%20DS%20G&amp;A%20testing%20@%20IFRS%20AUDIT%202007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2\c\&#1040;&#1088;&#1093;&#1082;&#1086;&#1087;&#1080;&#1080;\&#1052;&#1086;&#1080;%20&#1076;&#1086;&#1082;&#1091;&#1084;&#1077;&#1085;&#1090;&#1099;\11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&#1041;&#1102;&#1076;&#1078;&#1077;&#1090;%20&#1080;%20&#1072;&#1085;&#1072;&#1083;&#1080;&#1079;%202009%20&#1075;&#1086;&#1076;\&#1041;&#1102;&#1076;&#1078;&#1077;&#1090;%20&#1085;&#1077;&#1086;&#1089;&#1085;&#1086;&#1074;.&#1076;&#1077;&#1103;&#1090;-&#1090;&#1080;%20&#1085;&#1072;%202009&#1075;&#1086;&#107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2\c\&#1040;&#1088;&#1093;&#1082;&#1086;&#1087;&#1080;&#1080;\&#1052;&#1086;&#1080;%20&#1076;&#1086;&#1082;&#1091;&#1084;&#1077;&#1085;&#1090;&#1099;\OTXE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Documents%20and%20Settings\mtbuh_24\&#1052;&#1086;&#1080;%20&#1076;&#1086;&#1082;&#1091;&#1084;&#1077;&#1085;&#1090;&#1099;\&#1050;&#1086;&#1085;&#1089;&#1086;&#1083;&#1080;&#1076;&#1072;&#1094;&#1080;&#1103;\2008\2-&#1086;&#1081;%20&#1082;&#1074;&#1072;&#1088;&#1090;&#1072;&#1083;\&#1056;&#1072;&#1089;&#1096;&#1080;&#1092;.%20&#1076;&#1083;&#1103;%20&#1076;&#1086;&#1095;&#1077;&#1082;%20(1-&#1086;&#1077;%20&#1087;&#1086;&#1083;&#1091;&#1075;.08&#1075;)01.08.08%20&#1062;&#1040;&#1058;&#1069;&#1050;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TX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Operations\Services%20&amp;%20Transportation\Eurest%20Raytheon\Finance\Accounts\PAYROLL\History%20ERRS%2002\November__2002\Realloc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Operations\Services%20&amp;%20Transportation\Eurest%20Raytheon\Finance\Finance\Business%20Analyst\Scala%20Journals\Accrual%20for%20tea&amp;coffee%20invoi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611%20Perform%20Preliminary%20Analytical%20Review%20Workbook%20(adjusted%20for%20new%20pack)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DT%20Substantive%20Analytical%20Procedures%20Template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PIK\&#1042;&#1086;&#1087;&#1088;&#1086;&#1089;&#1099;%20&#1087;&#1086;%20&#1087;&#1088;&#1077;&#1079;&#1077;&#1085;&#1090;&#1072;&#1094;&#1080;&#1080;%20(&#1050;&#1080;&#1077;&#1074;)\&#1060;&#1080;&#1085;.%20&#1084;&#1086;&#1076;&#1077;&#1083;&#1100;%2007-13\Pavlodar_power%20&#1084;&#1086;&#1076;&#1077;&#1083;&#1100;%20&#1072;&#1087;&#1076;&#1101;&#1081;&#1090;%204apr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401%20LOANS%20TO%20CUSTOMERS%20Combined%20Leadshe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2">
        <row r="22">
          <cell r="J22">
            <v>27806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6">
        <row r="12">
          <cell r="C12">
            <v>207.375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2">
        <row r="15">
          <cell r="M15">
            <v>3240.00053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16">
        <row r="105">
          <cell r="G105" t="str">
            <v>There are 2 days difference in maturity date between Contract and table presented by KAFC.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здные"/>
      <sheetName val="тариф.смета на 1362,66"/>
      <sheetName val="финанс.ивест.пр (утв)12-14 "/>
      <sheetName val="за счет прибыли (3)"/>
      <sheetName val="за счет прибыли (2)"/>
      <sheetName val="за счет прибыли"/>
      <sheetName val="инф о чист.приб (ср.ср)"/>
      <sheetName val="смета ср.ср 2015г  (2)"/>
      <sheetName val="бюджет"/>
      <sheetName val="прочие"/>
      <sheetName val="смета ср.ср 2015г "/>
      <sheetName val="невключ.затраты ср.ср (2)"/>
      <sheetName val="иная деят-ть"/>
      <sheetName val="иная деят-ть (2)"/>
      <sheetName val="Тарифный план (ремонты)"/>
      <sheetName val="ремонты"/>
      <sheetName val="энергия "/>
      <sheetName val="Лист3"/>
      <sheetName val="журн.пр эл. (2)"/>
      <sheetName val="журн.пр эл."/>
      <sheetName val="тепл. (2)"/>
      <sheetName val="тепл."/>
      <sheetName val="анализ счета зп"/>
      <sheetName val="ФОТ (ср)"/>
      <sheetName val="ФОТ (ср) (2)"/>
      <sheetName val="ан.чс соц.страх"/>
      <sheetName val="соц.налог"/>
      <sheetName val="амортиз"/>
      <sheetName val="АТП"/>
      <sheetName val="АТП 1"/>
      <sheetName val="проверка теплосч."/>
      <sheetName val="испыт"/>
      <sheetName val="приборы"/>
      <sheetName val="счетчик"/>
      <sheetName val="утил.отход"/>
      <sheetName val="рем. оборуд"/>
      <sheetName val="вода"/>
      <sheetName val="вода (2)"/>
      <sheetName val="охрана труда"/>
      <sheetName val="мусор"/>
      <sheetName val="командиров"/>
      <sheetName val="связь"/>
      <sheetName val="подписка"/>
      <sheetName val="аудит"/>
      <sheetName val="услуги банка"/>
      <sheetName val="канцеляр"/>
      <sheetName val="плата за загр."/>
      <sheetName val="РЧС"/>
      <sheetName val="сми"/>
      <sheetName val="компьют"/>
      <sheetName val="сод.здан."/>
      <sheetName val="пожарка"/>
      <sheetName val="дезинфекция"/>
      <sheetName val="почта"/>
      <sheetName val="нотариус"/>
      <sheetName val="подг.кадр"/>
      <sheetName val="проед"/>
      <sheetName val="наем"/>
      <sheetName val="суточ"/>
      <sheetName val="тех лит."/>
      <sheetName val="обяз.стр."/>
      <sheetName val="нтб"/>
      <sheetName val="страх.узлов АСКУТЭ"/>
      <sheetName val="охр.пред"/>
      <sheetName val="тех.экспертиза"/>
      <sheetName val="фин.экспертиза"/>
      <sheetName val="экол.стр"/>
      <sheetName val="налоги"/>
      <sheetName val="налог на имущ-во"/>
      <sheetName val="налог за польз.зем.участками"/>
      <sheetName val="налог подох.с физ.лиц"/>
      <sheetName val="ОППВ"/>
      <sheetName val="налог на землю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</sheetNames>
    <sheetDataSet>
      <sheetData sheetId="0">
        <row r="56">
          <cell r="O56">
            <v>8986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9г (скорр)"/>
      <sheetName val="2009г первонач"/>
      <sheetName val="2008г столовая ТТ"/>
      <sheetName val="Лист1"/>
      <sheetName val="столовая"/>
      <sheetName val="АУП"/>
      <sheetName val="сл экспл"/>
      <sheetName val="сл АТ"/>
      <sheetName val="УУТЭиЭК"/>
      <sheetName val="сл ремонта"/>
      <sheetName val="СР 3"/>
      <sheetName val="СР 2"/>
      <sheetName val="СР 1"/>
      <sheetName val="свод 1"/>
      <sheetName val="свод 2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новая _5"/>
    </sheetNames>
    <sheetDataSet>
      <sheetData sheetId="0">
        <row r="32">
          <cell r="C3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alance sheet"/>
      <sheetName val="service sheet"/>
      <sheetName val="Income statement-оригинал"/>
      <sheetName val="Income statement (Уголь-400)"/>
      <sheetName val="cashflow"/>
      <sheetName val="cashflow (Уголь-400)"/>
      <sheetName val="ПНПЗ calc (уголь 400)"/>
      <sheetName val="ПНПЗ calcs"/>
      <sheetName val="TETS wo PNPZ (Уголь 400)"/>
      <sheetName val="TETS wo PNPZ"/>
      <sheetName val="Summary (уголь 400)"/>
      <sheetName val="Summary2"/>
      <sheetName val="valuation (уголь 400)"/>
      <sheetName val="Valuation"/>
      <sheetName val="12 разд. все"/>
    </sheetNames>
    <sheetDataSet>
      <sheetData sheetId="3">
        <row r="97">
          <cell r="B97">
            <v>0.3</v>
          </cell>
        </row>
      </sheetData>
      <sheetData sheetId="14">
        <row r="1">
          <cell r="C1">
            <v>0.15</v>
          </cell>
        </row>
        <row r="2">
          <cell r="C2">
            <v>0.05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</sheetNames>
    <sheetDataSet>
      <sheetData sheetId="0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U167"/>
  <sheetViews>
    <sheetView tabSelected="1" view="pageBreakPreview" zoomScale="82" zoomScaleNormal="85" zoomScaleSheetLayoutView="82" zoomScalePageLayoutView="0" workbookViewId="0" topLeftCell="A122">
      <selection activeCell="B135" sqref="B135"/>
    </sheetView>
  </sheetViews>
  <sheetFormatPr defaultColWidth="9.00390625" defaultRowHeight="12.75" outlineLevelRow="1" outlineLevelCol="2"/>
  <cols>
    <col min="1" max="1" width="6.375" style="1" customWidth="1"/>
    <col min="2" max="2" width="48.25390625" style="2" customWidth="1"/>
    <col min="3" max="3" width="10.625" style="2" customWidth="1"/>
    <col min="4" max="4" width="10.625" style="2" hidden="1" customWidth="1"/>
    <col min="5" max="5" width="11.625" style="3" hidden="1" customWidth="1" outlineLevel="2"/>
    <col min="6" max="6" width="11.125" style="3" hidden="1" customWidth="1" outlineLevel="2"/>
    <col min="7" max="7" width="11.75390625" style="3" hidden="1" customWidth="1" outlineLevel="2"/>
    <col min="8" max="9" width="11.625" style="3" hidden="1" customWidth="1" outlineLevel="2"/>
    <col min="10" max="10" width="12.75390625" style="3" hidden="1" customWidth="1" outlineLevel="2"/>
    <col min="11" max="21" width="11.625" style="3" hidden="1" customWidth="1" outlineLevel="2"/>
    <col min="22" max="23" width="11.625" style="3" hidden="1" customWidth="1" outlineLevel="1"/>
    <col min="24" max="25" width="12.625" style="3" hidden="1" customWidth="1" outlineLevel="1"/>
    <col min="26" max="26" width="11.625" style="3" hidden="1" customWidth="1" outlineLevel="1"/>
    <col min="27" max="27" width="13.25390625" style="3" hidden="1" customWidth="1" outlineLevel="1"/>
    <col min="28" max="30" width="11.625" style="3" hidden="1" customWidth="1" outlineLevel="1"/>
    <col min="31" max="31" width="11.625" style="3" hidden="1" customWidth="1" collapsed="1"/>
    <col min="32" max="32" width="11.625" style="3" hidden="1" customWidth="1"/>
    <col min="33" max="34" width="12.625" style="3" hidden="1" customWidth="1"/>
    <col min="35" max="35" width="17.125" style="3" customWidth="1"/>
    <col min="36" max="36" width="16.75390625" style="3" customWidth="1"/>
    <col min="37" max="37" width="13.25390625" style="3" hidden="1" customWidth="1" outlineLevel="1"/>
    <col min="38" max="39" width="11.625" style="3" hidden="1" customWidth="1" outlineLevel="1"/>
    <col min="40" max="40" width="12.75390625" style="3" customWidth="1" collapsed="1"/>
    <col min="41" max="41" width="11.625" style="3" customWidth="1"/>
    <col min="42" max="42" width="93.00390625" style="2" customWidth="1"/>
    <col min="43" max="43" width="11.00390625" style="2" customWidth="1"/>
    <col min="44" max="44" width="9.125" style="2" customWidth="1"/>
    <col min="45" max="45" width="12.625" style="2" bestFit="1" customWidth="1"/>
    <col min="46" max="46" width="10.625" style="2" bestFit="1" customWidth="1"/>
    <col min="47" max="16384" width="9.125" style="2" customWidth="1"/>
  </cols>
  <sheetData>
    <row r="1" spans="42:44" ht="12.75">
      <c r="AP1" s="4" t="s">
        <v>0</v>
      </c>
      <c r="AQ1" s="3"/>
      <c r="AR1" s="3"/>
    </row>
    <row r="2" spans="42:44" ht="12.75">
      <c r="AP2" s="5" t="s">
        <v>1</v>
      </c>
      <c r="AQ2" s="3"/>
      <c r="AR2" s="3"/>
    </row>
    <row r="3" spans="42:44" ht="12.75">
      <c r="AP3" s="4" t="s">
        <v>2</v>
      </c>
      <c r="AQ3" s="3"/>
      <c r="AR3" s="3"/>
    </row>
    <row r="4" spans="42:44" ht="12.75">
      <c r="AP4" s="4" t="s">
        <v>3</v>
      </c>
      <c r="AQ4" s="3"/>
      <c r="AR4" s="3"/>
    </row>
    <row r="5" spans="42:44" ht="12.75">
      <c r="AP5" s="4" t="s">
        <v>4</v>
      </c>
      <c r="AQ5" s="3"/>
      <c r="AR5" s="3"/>
    </row>
    <row r="6" spans="42:44" ht="6.75" customHeight="1">
      <c r="AP6" s="3"/>
      <c r="AQ6" s="3"/>
      <c r="AR6" s="3"/>
    </row>
    <row r="7" spans="1:45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</row>
    <row r="8" spans="1:45" ht="20.2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9"/>
      <c r="AR8" s="9"/>
      <c r="AS8" s="9"/>
    </row>
    <row r="9" spans="1:45" ht="16.5" customHeight="1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9"/>
      <c r="AR9" s="9"/>
      <c r="AS9" s="9"/>
    </row>
    <row r="10" spans="1:45" s="11" customFormat="1" ht="15.75" customHeight="1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11" customFormat="1" ht="16.5" customHeight="1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2" s="11" customFormat="1" ht="18" customHeight="1">
      <c r="A12" s="12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5" s="11" customFormat="1" ht="18" customHeight="1">
      <c r="A13" s="10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2" s="11" customFormat="1" ht="19.5">
      <c r="A14" s="13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9" customHeight="1">
      <c r="A15" s="14"/>
      <c r="B15" s="15"/>
      <c r="C15" s="15"/>
      <c r="D15" s="16"/>
      <c r="I15" s="3" t="s">
        <v>13</v>
      </c>
      <c r="AP15" s="2" t="s">
        <v>13</v>
      </c>
    </row>
    <row r="16" spans="1:42" s="26" customFormat="1" ht="19.5" customHeight="1">
      <c r="A16" s="17" t="s">
        <v>14</v>
      </c>
      <c r="B16" s="18" t="s">
        <v>15</v>
      </c>
      <c r="C16" s="18" t="s">
        <v>16</v>
      </c>
      <c r="D16" s="19"/>
      <c r="E16" s="20"/>
      <c r="F16" s="20"/>
      <c r="G16" s="20"/>
      <c r="H16" s="21" t="s">
        <v>17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1" t="s">
        <v>18</v>
      </c>
      <c r="W16" s="21"/>
      <c r="X16" s="21"/>
      <c r="Y16" s="21"/>
      <c r="Z16" s="21"/>
      <c r="AA16" s="21"/>
      <c r="AB16" s="21"/>
      <c r="AC16" s="21"/>
      <c r="AD16" s="22"/>
      <c r="AE16" s="23"/>
      <c r="AF16" s="23"/>
      <c r="AG16" s="23"/>
      <c r="AH16" s="23"/>
      <c r="AI16" s="24" t="s">
        <v>19</v>
      </c>
      <c r="AJ16" s="24" t="s">
        <v>20</v>
      </c>
      <c r="AK16" s="23"/>
      <c r="AL16" s="23"/>
      <c r="AM16" s="23"/>
      <c r="AN16" s="24" t="s">
        <v>21</v>
      </c>
      <c r="AO16" s="24"/>
      <c r="AP16" s="25" t="s">
        <v>22</v>
      </c>
    </row>
    <row r="17" spans="1:42" s="26" customFormat="1" ht="36" customHeight="1">
      <c r="A17" s="17"/>
      <c r="B17" s="18"/>
      <c r="C17" s="18"/>
      <c r="D17" s="19"/>
      <c r="E17" s="18" t="s">
        <v>23</v>
      </c>
      <c r="F17" s="18"/>
      <c r="G17" s="18"/>
      <c r="H17" s="24" t="s">
        <v>24</v>
      </c>
      <c r="I17" s="24"/>
      <c r="J17" s="24"/>
      <c r="K17" s="27"/>
      <c r="L17" s="27"/>
      <c r="M17" s="24" t="s">
        <v>25</v>
      </c>
      <c r="N17" s="24"/>
      <c r="O17" s="24"/>
      <c r="P17" s="24" t="s">
        <v>26</v>
      </c>
      <c r="Q17" s="24"/>
      <c r="R17" s="24"/>
      <c r="S17" s="24"/>
      <c r="T17" s="27"/>
      <c r="U17" s="27"/>
      <c r="V17" s="24" t="s">
        <v>27</v>
      </c>
      <c r="W17" s="24"/>
      <c r="X17" s="24"/>
      <c r="Y17" s="27"/>
      <c r="Z17" s="24" t="s">
        <v>28</v>
      </c>
      <c r="AA17" s="24"/>
      <c r="AB17" s="24"/>
      <c r="AC17" s="24"/>
      <c r="AD17" s="27"/>
      <c r="AE17" s="24" t="s">
        <v>29</v>
      </c>
      <c r="AF17" s="24"/>
      <c r="AG17" s="24"/>
      <c r="AH17" s="27"/>
      <c r="AI17" s="24"/>
      <c r="AJ17" s="24"/>
      <c r="AK17" s="28"/>
      <c r="AL17" s="28"/>
      <c r="AM17" s="28"/>
      <c r="AN17" s="24"/>
      <c r="AO17" s="24"/>
      <c r="AP17" s="29"/>
    </row>
    <row r="18" spans="1:42" s="26" customFormat="1" ht="12" customHeight="1">
      <c r="A18" s="17"/>
      <c r="B18" s="18"/>
      <c r="C18" s="18"/>
      <c r="D18" s="19"/>
      <c r="E18" s="30" t="s">
        <v>30</v>
      </c>
      <c r="F18" s="30" t="s">
        <v>31</v>
      </c>
      <c r="G18" s="30" t="s">
        <v>32</v>
      </c>
      <c r="H18" s="27" t="s">
        <v>33</v>
      </c>
      <c r="I18" s="27" t="s">
        <v>34</v>
      </c>
      <c r="J18" s="27" t="s">
        <v>35</v>
      </c>
      <c r="K18" s="27"/>
      <c r="L18" s="27"/>
      <c r="M18" s="27" t="s">
        <v>33</v>
      </c>
      <c r="N18" s="27" t="s">
        <v>34</v>
      </c>
      <c r="O18" s="27" t="s">
        <v>35</v>
      </c>
      <c r="P18" s="27" t="s">
        <v>33</v>
      </c>
      <c r="Q18" s="27" t="s">
        <v>34</v>
      </c>
      <c r="R18" s="31" t="s">
        <v>36</v>
      </c>
      <c r="S18" s="27" t="s">
        <v>35</v>
      </c>
      <c r="T18" s="27"/>
      <c r="U18" s="27"/>
      <c r="V18" s="27" t="s">
        <v>33</v>
      </c>
      <c r="W18" s="27" t="s">
        <v>34</v>
      </c>
      <c r="X18" s="27" t="s">
        <v>35</v>
      </c>
      <c r="Y18" s="27"/>
      <c r="Z18" s="27" t="s">
        <v>33</v>
      </c>
      <c r="AA18" s="27" t="s">
        <v>34</v>
      </c>
      <c r="AB18" s="31" t="s">
        <v>36</v>
      </c>
      <c r="AC18" s="27" t="s">
        <v>35</v>
      </c>
      <c r="AD18" s="27"/>
      <c r="AE18" s="27" t="s">
        <v>33</v>
      </c>
      <c r="AF18" s="27" t="s">
        <v>34</v>
      </c>
      <c r="AG18" s="27" t="s">
        <v>35</v>
      </c>
      <c r="AH18" s="27"/>
      <c r="AI18" s="24"/>
      <c r="AJ18" s="24"/>
      <c r="AK18" s="27"/>
      <c r="AL18" s="31" t="s">
        <v>36</v>
      </c>
      <c r="AM18" s="31" t="s">
        <v>37</v>
      </c>
      <c r="AN18" s="27" t="s">
        <v>38</v>
      </c>
      <c r="AO18" s="27" t="s">
        <v>39</v>
      </c>
      <c r="AP18" s="32"/>
    </row>
    <row r="19" spans="1:42" s="38" customFormat="1" ht="12.75" customHeight="1">
      <c r="A19" s="33" t="s">
        <v>40</v>
      </c>
      <c r="B19" s="34">
        <v>2</v>
      </c>
      <c r="C19" s="34">
        <v>3</v>
      </c>
      <c r="D19" s="34"/>
      <c r="E19" s="35"/>
      <c r="F19" s="35"/>
      <c r="G19" s="35"/>
      <c r="H19" s="35">
        <v>4</v>
      </c>
      <c r="I19" s="35">
        <v>5</v>
      </c>
      <c r="J19" s="35">
        <v>6</v>
      </c>
      <c r="K19" s="35">
        <v>7</v>
      </c>
      <c r="L19" s="35">
        <v>8</v>
      </c>
      <c r="M19" s="35">
        <v>4</v>
      </c>
      <c r="N19" s="35">
        <v>5</v>
      </c>
      <c r="O19" s="35">
        <v>6</v>
      </c>
      <c r="P19" s="35">
        <v>7</v>
      </c>
      <c r="Q19" s="35">
        <v>8</v>
      </c>
      <c r="R19" s="36"/>
      <c r="S19" s="35">
        <v>9</v>
      </c>
      <c r="T19" s="35"/>
      <c r="U19" s="35"/>
      <c r="V19" s="35">
        <v>4</v>
      </c>
      <c r="W19" s="35">
        <v>5</v>
      </c>
      <c r="X19" s="35">
        <v>6</v>
      </c>
      <c r="Y19" s="35"/>
      <c r="Z19" s="35">
        <v>7</v>
      </c>
      <c r="AA19" s="35">
        <v>8</v>
      </c>
      <c r="AB19" s="36"/>
      <c r="AC19" s="35">
        <v>9</v>
      </c>
      <c r="AD19" s="35"/>
      <c r="AE19" s="35">
        <v>4</v>
      </c>
      <c r="AF19" s="35">
        <v>5</v>
      </c>
      <c r="AG19" s="35">
        <v>6</v>
      </c>
      <c r="AH19" s="35"/>
      <c r="AI19" s="35">
        <v>4</v>
      </c>
      <c r="AJ19" s="35">
        <v>5</v>
      </c>
      <c r="AK19" s="35"/>
      <c r="AL19" s="36"/>
      <c r="AM19" s="36"/>
      <c r="AN19" s="35">
        <v>6</v>
      </c>
      <c r="AO19" s="35">
        <v>7</v>
      </c>
      <c r="AP19" s="37">
        <v>8</v>
      </c>
    </row>
    <row r="20" spans="1:42" s="53" customFormat="1" ht="31.5">
      <c r="A20" s="39" t="s">
        <v>41</v>
      </c>
      <c r="B20" s="40" t="s">
        <v>42</v>
      </c>
      <c r="C20" s="41" t="s">
        <v>43</v>
      </c>
      <c r="D20" s="41">
        <f>E20/4</f>
        <v>326448.75</v>
      </c>
      <c r="E20" s="42">
        <f>SUM(E22,E28,E32,E33,E39)</f>
        <v>1305795</v>
      </c>
      <c r="F20" s="43">
        <f>SUM(F22,F28,F32,F33,F39)</f>
        <v>1264057</v>
      </c>
      <c r="G20" s="43">
        <f>SUM(G22,G28,G32,G33,G39)</f>
        <v>1347534</v>
      </c>
      <c r="H20" s="44">
        <f>SUM(H22,H28,H32,H33,H39)</f>
        <v>357976</v>
      </c>
      <c r="I20" s="44">
        <f>SUM(I22,I28,I32,I33,I39)</f>
        <v>427379</v>
      </c>
      <c r="J20" s="45">
        <f>I20-H20</f>
        <v>69403</v>
      </c>
      <c r="K20" s="46">
        <f>E20-H20</f>
        <v>947819</v>
      </c>
      <c r="L20" s="47">
        <f>I20/H20*100-100</f>
        <v>19.387612577379485</v>
      </c>
      <c r="M20" s="44">
        <f>SUM(M22,M28,M32,M33,M39)</f>
        <v>324985</v>
      </c>
      <c r="N20" s="44">
        <f>SUM(N22,N28,N32,N33,N39)</f>
        <v>383297</v>
      </c>
      <c r="O20" s="48">
        <f>N20-M20</f>
        <v>58312</v>
      </c>
      <c r="P20" s="44">
        <f>SUM(P22,P28,P32,P33,P39)</f>
        <v>682961</v>
      </c>
      <c r="Q20" s="44">
        <f>SUM(Q22,Q28,Q32,Q33,Q39)</f>
        <v>810676</v>
      </c>
      <c r="R20" s="49">
        <f>SUM(R22,R28,R32,R33,R39)</f>
        <v>825594</v>
      </c>
      <c r="S20" s="48">
        <f>Q20-P20</f>
        <v>127715</v>
      </c>
      <c r="T20" s="48">
        <f>Q20/P20*100-100</f>
        <v>18.70018932266997</v>
      </c>
      <c r="U20" s="50">
        <f>E20-P20</f>
        <v>622834</v>
      </c>
      <c r="V20" s="44">
        <f>SUM(V22,V28,V32,V33,V39)</f>
        <v>349851</v>
      </c>
      <c r="W20" s="44">
        <f>SUM(W22,W28,W32,W33,W39)</f>
        <v>454325</v>
      </c>
      <c r="X20" s="48">
        <f>W20-V20</f>
        <v>104474</v>
      </c>
      <c r="Y20" s="48">
        <f>W20/V20*100-100</f>
        <v>29.862427147557128</v>
      </c>
      <c r="Z20" s="44">
        <f>SUM(Z22,Z28,Z32,Z33,Z39)</f>
        <v>1032812</v>
      </c>
      <c r="AA20" s="44">
        <f>SUM(AA22,AA28,AA32,AA33,AA39)</f>
        <v>1265001</v>
      </c>
      <c r="AB20" s="49">
        <f>SUM(AB22,AB28,AB32,AB33,AB39)</f>
        <v>1323967</v>
      </c>
      <c r="AC20" s="48">
        <f>AA20-Z20</f>
        <v>232189</v>
      </c>
      <c r="AD20" s="48">
        <f>AA20/Z20*100-100</f>
        <v>22.481245376699732</v>
      </c>
      <c r="AE20" s="44">
        <f>SUM(AE22,AE28,AE32,AE33,AE39)</f>
        <v>273392</v>
      </c>
      <c r="AF20" s="44">
        <f>SUM(AF22,AF28,AF32,AF33,AF39)</f>
        <v>464538</v>
      </c>
      <c r="AG20" s="48">
        <f>AF20-AE20</f>
        <v>191146</v>
      </c>
      <c r="AH20" s="48">
        <f>AF20/AE20*100-100</f>
        <v>69.91645695558026</v>
      </c>
      <c r="AI20" s="44">
        <f>SUM(AI22,AI28,AI32,AI33,AI39)</f>
        <v>1305795</v>
      </c>
      <c r="AJ20" s="44">
        <f>SUM(AJ22,AJ28,AJ32,AJ33,AJ39)</f>
        <v>1971953</v>
      </c>
      <c r="AK20" s="44">
        <f>AA20+AF20</f>
        <v>1729539</v>
      </c>
      <c r="AL20" s="44">
        <f>SUM(AL22,AL28,AL32,AL33,AL39)</f>
        <v>1820094</v>
      </c>
      <c r="AM20" s="44">
        <f>SUM(AM22,AM28,AM32,AM33,AM39)</f>
        <v>1827580</v>
      </c>
      <c r="AN20" s="48">
        <f>AJ20-AI20</f>
        <v>666158</v>
      </c>
      <c r="AO20" s="51">
        <f>AJ20/AI20*100-100</f>
        <v>51.01551162318739</v>
      </c>
      <c r="AP20" s="52" t="s">
        <v>44</v>
      </c>
    </row>
    <row r="21" spans="1:42" s="53" customFormat="1" ht="15.75">
      <c r="A21" s="54"/>
      <c r="B21" s="55" t="s">
        <v>45</v>
      </c>
      <c r="C21" s="56"/>
      <c r="D21" s="56"/>
      <c r="E21" s="57"/>
      <c r="F21" s="58"/>
      <c r="G21" s="58"/>
      <c r="H21" s="59"/>
      <c r="I21" s="59"/>
      <c r="J21" s="60"/>
      <c r="K21" s="60"/>
      <c r="L21" s="60"/>
      <c r="M21" s="60"/>
      <c r="N21" s="60"/>
      <c r="O21" s="61"/>
      <c r="P21" s="60"/>
      <c r="Q21" s="60"/>
      <c r="R21" s="62"/>
      <c r="S21" s="61"/>
      <c r="T21" s="48"/>
      <c r="U21" s="50"/>
      <c r="V21" s="60"/>
      <c r="W21" s="60"/>
      <c r="X21" s="61"/>
      <c r="Y21" s="48"/>
      <c r="Z21" s="60"/>
      <c r="AA21" s="60"/>
      <c r="AB21" s="62"/>
      <c r="AC21" s="61"/>
      <c r="AD21" s="48" t="e">
        <f aca="true" t="shared" si="0" ref="AD21:AD84">AA21/Z21*100-100</f>
        <v>#DIV/0!</v>
      </c>
      <c r="AE21" s="60"/>
      <c r="AF21" s="60"/>
      <c r="AG21" s="61"/>
      <c r="AH21" s="48"/>
      <c r="AI21" s="60"/>
      <c r="AJ21"/>
      <c r="AK21" s="44">
        <f aca="true" t="shared" si="1" ref="AK21:AK84">AA21+AF21</f>
        <v>0</v>
      </c>
      <c r="AL21" s="60"/>
      <c r="AM21" s="60"/>
      <c r="AN21" s="61"/>
      <c r="AO21" s="63"/>
      <c r="AP21" s="52"/>
    </row>
    <row r="22" spans="1:42" s="53" customFormat="1" ht="15.75" customHeight="1">
      <c r="A22" s="64">
        <v>1</v>
      </c>
      <c r="B22" s="65" t="s">
        <v>46</v>
      </c>
      <c r="C22" s="66" t="s">
        <v>43</v>
      </c>
      <c r="D22" s="66">
        <f aca="true" t="shared" si="2" ref="D22:D85">E22/4</f>
        <v>158157.75</v>
      </c>
      <c r="E22" s="67">
        <f>SUM(E24,E25,E26,E27)</f>
        <v>632631</v>
      </c>
      <c r="F22" s="68">
        <f>SUM(F24,F25,F26,F27)</f>
        <v>610499</v>
      </c>
      <c r="G22" s="68">
        <f>SUM(G24,G25,G26,G27)</f>
        <v>654762</v>
      </c>
      <c r="H22" s="69">
        <f>SUM(H24,H25,H26,H27)</f>
        <v>243039</v>
      </c>
      <c r="I22" s="69">
        <f>SUM(I24,I25,I26,I27)</f>
        <v>268934</v>
      </c>
      <c r="J22" s="48">
        <f>I22-H22</f>
        <v>25895</v>
      </c>
      <c r="K22" s="46">
        <f aca="true" t="shared" si="3" ref="K22:K85">E22-H22</f>
        <v>389592</v>
      </c>
      <c r="L22" s="47">
        <f aca="true" t="shared" si="4" ref="L22:L84">I22/H22*100-100</f>
        <v>10.654668592283542</v>
      </c>
      <c r="M22" s="69">
        <f>SUM(M24,M25,M26,M27)</f>
        <v>134283</v>
      </c>
      <c r="N22" s="69">
        <f>SUM(N24,N25,N26,N27)</f>
        <v>161681</v>
      </c>
      <c r="O22" s="48">
        <f aca="true" t="shared" si="5" ref="O22:O85">N22-M22</f>
        <v>27398</v>
      </c>
      <c r="P22" s="69">
        <f>SUM(P24,P25,P26,P27)</f>
        <v>377322</v>
      </c>
      <c r="Q22" s="69">
        <f>SUM(Q24,Q25,Q26,Q27)</f>
        <v>430615</v>
      </c>
      <c r="R22" s="70">
        <f>SUM(R24,R25,R26,R27)</f>
        <v>430615</v>
      </c>
      <c r="S22" s="48">
        <f aca="true" t="shared" si="6" ref="S22:S85">Q22-P22</f>
        <v>53293</v>
      </c>
      <c r="T22" s="48">
        <f aca="true" t="shared" si="7" ref="T22:T85">Q22/P22*100-100</f>
        <v>14.124010791843574</v>
      </c>
      <c r="U22" s="50">
        <f aca="true" t="shared" si="8" ref="U22:U85">E22-P22</f>
        <v>255309</v>
      </c>
      <c r="V22" s="69">
        <f>SUM(V24,V25,V26,V27)</f>
        <v>97999</v>
      </c>
      <c r="W22" s="69">
        <f>SUM(W24,W25,W26,W27)</f>
        <v>164231</v>
      </c>
      <c r="X22" s="48">
        <f>W22-V22</f>
        <v>66232</v>
      </c>
      <c r="Y22" s="48">
        <f aca="true" t="shared" si="9" ref="Y22:Y85">W22/V22*100-100</f>
        <v>67.58436310574598</v>
      </c>
      <c r="Z22" s="69">
        <f>SUM(Z24,Z25,Z26,Z27)</f>
        <v>475321</v>
      </c>
      <c r="AA22" s="69">
        <f>SUM(AA24,AA25,AA26,AA27)</f>
        <v>594846</v>
      </c>
      <c r="AB22" s="70">
        <f>SUM(AB24,AB25,AB26,AB27)</f>
        <v>594846</v>
      </c>
      <c r="AC22" s="48">
        <f>AA22-Z22</f>
        <v>119525</v>
      </c>
      <c r="AD22" s="48">
        <f t="shared" si="0"/>
        <v>25.146164381544267</v>
      </c>
      <c r="AE22" s="69">
        <f>SUM(AE24,AE25,AE26,AE27)</f>
        <v>157310</v>
      </c>
      <c r="AF22" s="69">
        <f>SUM(AF24,AF25,AF26,AF27)</f>
        <v>268736</v>
      </c>
      <c r="AG22" s="48">
        <f>AF22-AE22</f>
        <v>111426</v>
      </c>
      <c r="AH22" s="48">
        <f>AF22/AE22*100-100</f>
        <v>70.83211493229928</v>
      </c>
      <c r="AI22" s="69">
        <f>SUM(AI24,AI25,AI26,AI27)</f>
        <v>632631</v>
      </c>
      <c r="AJ22" s="69">
        <f>SUM(AJ24,AJ25,AJ26,AJ27)</f>
        <v>866572</v>
      </c>
      <c r="AK22" s="44">
        <f t="shared" si="1"/>
        <v>863582</v>
      </c>
      <c r="AL22" s="69">
        <f>SUM(AL24,AL25,AL26,AL27)</f>
        <v>863582</v>
      </c>
      <c r="AM22" s="69">
        <f>SUM(AM24,AM25,AM26,AM27)</f>
        <v>864184</v>
      </c>
      <c r="AN22" s="48">
        <f>AJ22-AI22</f>
        <v>233941</v>
      </c>
      <c r="AO22" s="51">
        <f aca="true" t="shared" si="10" ref="AO22:AO85">AJ22/AI22*100-100</f>
        <v>36.979060463366466</v>
      </c>
      <c r="AP22" s="52" t="s">
        <v>44</v>
      </c>
    </row>
    <row r="23" spans="1:42" s="53" customFormat="1" ht="15.75">
      <c r="A23" s="54"/>
      <c r="B23" s="55" t="s">
        <v>45</v>
      </c>
      <c r="C23" s="56"/>
      <c r="D23" s="56">
        <f t="shared" si="2"/>
        <v>0</v>
      </c>
      <c r="E23" s="57"/>
      <c r="F23" s="58"/>
      <c r="G23" s="58"/>
      <c r="H23" s="59"/>
      <c r="I23" s="59"/>
      <c r="J23" s="60"/>
      <c r="K23" s="60"/>
      <c r="L23" s="60"/>
      <c r="M23" s="60"/>
      <c r="N23" s="60"/>
      <c r="O23" s="61"/>
      <c r="P23" s="60"/>
      <c r="Q23" s="60"/>
      <c r="R23" s="71"/>
      <c r="S23" s="61"/>
      <c r="T23" s="48" t="e">
        <f t="shared" si="7"/>
        <v>#DIV/0!</v>
      </c>
      <c r="U23" s="50">
        <f t="shared" si="8"/>
        <v>0</v>
      </c>
      <c r="V23" s="60"/>
      <c r="W23" s="60"/>
      <c r="X23" s="61"/>
      <c r="Y23" s="48"/>
      <c r="Z23" s="60"/>
      <c r="AA23" s="60"/>
      <c r="AB23" s="71"/>
      <c r="AC23" s="61"/>
      <c r="AD23" s="48" t="e">
        <f t="shared" si="0"/>
        <v>#DIV/0!</v>
      </c>
      <c r="AE23" s="60"/>
      <c r="AF23" s="60"/>
      <c r="AG23" s="61"/>
      <c r="AH23" s="48"/>
      <c r="AI23" s="60"/>
      <c r="AJ23"/>
      <c r="AK23" s="44">
        <f t="shared" si="1"/>
        <v>0</v>
      </c>
      <c r="AL23" s="61"/>
      <c r="AM23" s="61"/>
      <c r="AN23" s="61"/>
      <c r="AO23" s="63"/>
      <c r="AP23" s="52"/>
    </row>
    <row r="24" spans="1:42" s="53" customFormat="1" ht="15" customHeight="1">
      <c r="A24" s="64" t="s">
        <v>47</v>
      </c>
      <c r="B24" s="65" t="s">
        <v>48</v>
      </c>
      <c r="C24" s="66" t="s">
        <v>43</v>
      </c>
      <c r="D24" s="66">
        <f t="shared" si="2"/>
        <v>2304</v>
      </c>
      <c r="E24" s="67">
        <v>9216</v>
      </c>
      <c r="F24" s="68">
        <v>9736</v>
      </c>
      <c r="G24" s="68">
        <v>8696</v>
      </c>
      <c r="H24" s="69">
        <v>1500</v>
      </c>
      <c r="I24" s="69">
        <v>795</v>
      </c>
      <c r="J24" s="48">
        <f>I24-H24</f>
        <v>-705</v>
      </c>
      <c r="K24" s="46">
        <f t="shared" si="3"/>
        <v>7716</v>
      </c>
      <c r="L24" s="47">
        <f t="shared" si="4"/>
        <v>-47</v>
      </c>
      <c r="M24" s="48">
        <v>2245</v>
      </c>
      <c r="N24" s="48">
        <v>2754</v>
      </c>
      <c r="O24" s="48">
        <f t="shared" si="5"/>
        <v>509</v>
      </c>
      <c r="P24" s="48">
        <f>H24+M24</f>
        <v>3745</v>
      </c>
      <c r="Q24" s="48">
        <f aca="true" t="shared" si="11" ref="P24:Q27">I24+N24</f>
        <v>3549</v>
      </c>
      <c r="R24" s="50">
        <v>3549</v>
      </c>
      <c r="S24" s="48">
        <f t="shared" si="6"/>
        <v>-196</v>
      </c>
      <c r="T24" s="48">
        <f t="shared" si="7"/>
        <v>-5.233644859813083</v>
      </c>
      <c r="U24" s="50">
        <f t="shared" si="8"/>
        <v>5471</v>
      </c>
      <c r="V24" s="48">
        <v>3047</v>
      </c>
      <c r="W24" s="48">
        <v>4978</v>
      </c>
      <c r="X24" s="48">
        <f>W24-V24</f>
        <v>1931</v>
      </c>
      <c r="Y24" s="48">
        <f t="shared" si="9"/>
        <v>63.37381030521826</v>
      </c>
      <c r="Z24" s="48">
        <f aca="true" t="shared" si="12" ref="Z24:AA27">P24+V24</f>
        <v>6792</v>
      </c>
      <c r="AA24" s="48">
        <f t="shared" si="12"/>
        <v>8527</v>
      </c>
      <c r="AB24" s="50">
        <v>8527</v>
      </c>
      <c r="AC24" s="48">
        <f>AA24-Z24</f>
        <v>1735</v>
      </c>
      <c r="AD24" s="48">
        <f t="shared" si="0"/>
        <v>25.544758539458186</v>
      </c>
      <c r="AE24" s="48">
        <f>AI24-Z24</f>
        <v>2424</v>
      </c>
      <c r="AF24" s="48">
        <v>3725</v>
      </c>
      <c r="AG24" s="48">
        <f>AF24-AE24</f>
        <v>1301</v>
      </c>
      <c r="AH24" s="48">
        <f>AF24/AE24*100-100</f>
        <v>53.67161716171617</v>
      </c>
      <c r="AI24" s="48">
        <v>9216</v>
      </c>
      <c r="AJ24" s="48">
        <v>9482</v>
      </c>
      <c r="AK24" s="44">
        <f t="shared" si="1"/>
        <v>12252</v>
      </c>
      <c r="AL24" s="48">
        <v>12252</v>
      </c>
      <c r="AM24" s="48">
        <v>12252</v>
      </c>
      <c r="AN24" s="48">
        <f>AJ24-AI24</f>
        <v>266</v>
      </c>
      <c r="AO24" s="51">
        <f t="shared" si="10"/>
        <v>2.8862847222222285</v>
      </c>
      <c r="AP24" s="72" t="s">
        <v>49</v>
      </c>
    </row>
    <row r="25" spans="1:42" s="53" customFormat="1" ht="48">
      <c r="A25" s="39" t="s">
        <v>50</v>
      </c>
      <c r="B25" s="40" t="s">
        <v>51</v>
      </c>
      <c r="C25" s="41" t="s">
        <v>43</v>
      </c>
      <c r="D25" s="41">
        <f t="shared" si="2"/>
        <v>47055.75</v>
      </c>
      <c r="E25" s="67">
        <v>188223</v>
      </c>
      <c r="F25" s="68">
        <v>180882</v>
      </c>
      <c r="G25" s="68">
        <v>195563</v>
      </c>
      <c r="H25" s="69">
        <v>64200</v>
      </c>
      <c r="I25" s="69">
        <f>83278+6603</f>
        <v>89881</v>
      </c>
      <c r="J25" s="45">
        <f>I25-H25</f>
        <v>25681</v>
      </c>
      <c r="K25" s="46">
        <f>E25-H25</f>
        <v>124023</v>
      </c>
      <c r="L25" s="47">
        <f t="shared" si="4"/>
        <v>40.00155763239874</v>
      </c>
      <c r="M25" s="45">
        <v>52772</v>
      </c>
      <c r="N25" s="45">
        <f>27266+1728</f>
        <v>28994</v>
      </c>
      <c r="O25" s="48">
        <f t="shared" si="5"/>
        <v>-23778</v>
      </c>
      <c r="P25" s="45">
        <f t="shared" si="11"/>
        <v>116972</v>
      </c>
      <c r="Q25" s="45">
        <f t="shared" si="11"/>
        <v>118875</v>
      </c>
      <c r="R25" s="50">
        <f>110544+8331</f>
        <v>118875</v>
      </c>
      <c r="S25" s="48">
        <f t="shared" si="6"/>
        <v>1903</v>
      </c>
      <c r="T25" s="48">
        <f t="shared" si="7"/>
        <v>1.6268850665116474</v>
      </c>
      <c r="U25" s="50">
        <f t="shared" si="8"/>
        <v>71251</v>
      </c>
      <c r="V25" s="45">
        <f>5575</f>
        <v>5575</v>
      </c>
      <c r="W25" s="45">
        <f>5357+280</f>
        <v>5637</v>
      </c>
      <c r="X25" s="48">
        <f>W25-V25</f>
        <v>62</v>
      </c>
      <c r="Y25" s="48">
        <f t="shared" si="9"/>
        <v>1.1121076233183942</v>
      </c>
      <c r="Z25" s="45">
        <f t="shared" si="12"/>
        <v>122547</v>
      </c>
      <c r="AA25" s="45">
        <f t="shared" si="12"/>
        <v>124512</v>
      </c>
      <c r="AB25" s="50">
        <f>115901+8611</f>
        <v>124512</v>
      </c>
      <c r="AC25" s="48">
        <f>AA25-Z25</f>
        <v>1965</v>
      </c>
      <c r="AD25" s="48">
        <f t="shared" si="0"/>
        <v>1.603466425126669</v>
      </c>
      <c r="AE25" s="48">
        <f>AI25-Z25</f>
        <v>65676</v>
      </c>
      <c r="AF25" s="45">
        <f>83614+6179</f>
        <v>89793</v>
      </c>
      <c r="AG25" s="48">
        <f>AF25-AE25</f>
        <v>24117</v>
      </c>
      <c r="AH25" s="48">
        <f>AF25/AE25*100-100</f>
        <v>36.72117668554725</v>
      </c>
      <c r="AI25" s="45">
        <v>188223</v>
      </c>
      <c r="AJ25" s="45">
        <v>225544</v>
      </c>
      <c r="AK25" s="44">
        <f>AA25+AF25</f>
        <v>214305</v>
      </c>
      <c r="AL25" s="48">
        <f>199515+14790</f>
        <v>214305</v>
      </c>
      <c r="AM25" s="48">
        <f>199498+15409</f>
        <v>214907</v>
      </c>
      <c r="AN25" s="48">
        <f>AJ25-AI25</f>
        <v>37321</v>
      </c>
      <c r="AO25" s="51">
        <f t="shared" si="10"/>
        <v>19.828076271231467</v>
      </c>
      <c r="AP25" s="52" t="s">
        <v>52</v>
      </c>
    </row>
    <row r="26" spans="1:42" s="53" customFormat="1" ht="42" customHeight="1">
      <c r="A26" s="39" t="s">
        <v>53</v>
      </c>
      <c r="B26" s="40" t="s">
        <v>54</v>
      </c>
      <c r="C26" s="41" t="s">
        <v>43</v>
      </c>
      <c r="D26" s="41">
        <f t="shared" si="2"/>
        <v>9276</v>
      </c>
      <c r="E26" s="67">
        <v>37104</v>
      </c>
      <c r="F26" s="68">
        <v>37104</v>
      </c>
      <c r="G26" s="68">
        <v>37104</v>
      </c>
      <c r="H26" s="68">
        <v>9276</v>
      </c>
      <c r="I26" s="68">
        <v>21692</v>
      </c>
      <c r="J26" s="73">
        <f>I26-H26</f>
        <v>12416</v>
      </c>
      <c r="K26" s="46">
        <f>E26-H26</f>
        <v>27828</v>
      </c>
      <c r="L26" s="47">
        <f t="shared" si="4"/>
        <v>133.8507977576542</v>
      </c>
      <c r="M26" s="45">
        <v>8986</v>
      </c>
      <c r="N26" s="45">
        <v>21004</v>
      </c>
      <c r="O26" s="48">
        <f t="shared" si="5"/>
        <v>12018</v>
      </c>
      <c r="P26" s="45">
        <f t="shared" si="11"/>
        <v>18262</v>
      </c>
      <c r="Q26" s="45">
        <f t="shared" si="11"/>
        <v>42696</v>
      </c>
      <c r="R26" s="50">
        <v>42696</v>
      </c>
      <c r="S26" s="48">
        <f t="shared" si="6"/>
        <v>24434</v>
      </c>
      <c r="T26" s="48">
        <f t="shared" si="7"/>
        <v>133.79695542656881</v>
      </c>
      <c r="U26" s="50">
        <f t="shared" si="8"/>
        <v>18842</v>
      </c>
      <c r="V26" s="45">
        <v>9505</v>
      </c>
      <c r="W26" s="45">
        <v>16781</v>
      </c>
      <c r="X26" s="48">
        <f>W26-V26</f>
        <v>7276</v>
      </c>
      <c r="Y26" s="48">
        <f t="shared" si="9"/>
        <v>76.54918463966334</v>
      </c>
      <c r="Z26" s="45">
        <f t="shared" si="12"/>
        <v>27767</v>
      </c>
      <c r="AA26" s="45">
        <f t="shared" si="12"/>
        <v>59477</v>
      </c>
      <c r="AB26" s="50">
        <v>59477</v>
      </c>
      <c r="AC26" s="48">
        <f>AA26-Z26</f>
        <v>31710</v>
      </c>
      <c r="AD26" s="48">
        <f t="shared" si="0"/>
        <v>114.20030972017142</v>
      </c>
      <c r="AE26" s="48">
        <f>AI26-Z26</f>
        <v>9337</v>
      </c>
      <c r="AF26" s="45">
        <v>11069</v>
      </c>
      <c r="AG26" s="48">
        <f>AF26-AE26</f>
        <v>1732</v>
      </c>
      <c r="AH26" s="48">
        <f>AF26/AE26*100-100</f>
        <v>18.549855413944513</v>
      </c>
      <c r="AI26" s="45">
        <v>37104</v>
      </c>
      <c r="AJ26" s="45">
        <v>49421</v>
      </c>
      <c r="AK26" s="44">
        <f t="shared" si="1"/>
        <v>70546</v>
      </c>
      <c r="AL26" s="48">
        <v>70546</v>
      </c>
      <c r="AM26" s="48">
        <v>70546</v>
      </c>
      <c r="AN26" s="48">
        <f>AJ26-AI26</f>
        <v>12317</v>
      </c>
      <c r="AO26" s="51">
        <f t="shared" si="10"/>
        <v>33.19588184562312</v>
      </c>
      <c r="AP26" s="52" t="s">
        <v>55</v>
      </c>
    </row>
    <row r="27" spans="1:42" s="53" customFormat="1" ht="90.75" customHeight="1">
      <c r="A27" s="39" t="s">
        <v>56</v>
      </c>
      <c r="B27" s="40" t="s">
        <v>57</v>
      </c>
      <c r="C27" s="41" t="s">
        <v>43</v>
      </c>
      <c r="D27" s="41">
        <f t="shared" si="2"/>
        <v>99522</v>
      </c>
      <c r="E27" s="67">
        <v>398088</v>
      </c>
      <c r="F27" s="68">
        <v>382777</v>
      </c>
      <c r="G27" s="68">
        <v>413399</v>
      </c>
      <c r="H27" s="68">
        <v>168063</v>
      </c>
      <c r="I27" s="69">
        <v>156566</v>
      </c>
      <c r="J27" s="45">
        <f>I27-H27</f>
        <v>-11497</v>
      </c>
      <c r="K27" s="46">
        <f>E27-H27</f>
        <v>230025</v>
      </c>
      <c r="L27" s="47">
        <f t="shared" si="4"/>
        <v>-6.84088704830927</v>
      </c>
      <c r="M27" s="45">
        <v>70280</v>
      </c>
      <c r="N27" s="45">
        <v>108929</v>
      </c>
      <c r="O27" s="48">
        <f t="shared" si="5"/>
        <v>38649</v>
      </c>
      <c r="P27" s="45">
        <f t="shared" si="11"/>
        <v>238343</v>
      </c>
      <c r="Q27" s="45">
        <f t="shared" si="11"/>
        <v>265495</v>
      </c>
      <c r="R27" s="50">
        <v>265495</v>
      </c>
      <c r="S27" s="48">
        <f t="shared" si="6"/>
        <v>27152</v>
      </c>
      <c r="T27" s="48">
        <f t="shared" si="7"/>
        <v>11.391985499888818</v>
      </c>
      <c r="U27" s="50">
        <f t="shared" si="8"/>
        <v>159745</v>
      </c>
      <c r="V27" s="45">
        <v>79872</v>
      </c>
      <c r="W27" s="45">
        <v>136835</v>
      </c>
      <c r="X27" s="48">
        <f>W27-V27</f>
        <v>56963</v>
      </c>
      <c r="Y27" s="48">
        <f t="shared" si="9"/>
        <v>71.31785857371796</v>
      </c>
      <c r="Z27" s="45">
        <f t="shared" si="12"/>
        <v>318215</v>
      </c>
      <c r="AA27" s="45">
        <f t="shared" si="12"/>
        <v>402330</v>
      </c>
      <c r="AB27" s="50">
        <v>402330</v>
      </c>
      <c r="AC27" s="48">
        <f>AA27-Z27</f>
        <v>84115</v>
      </c>
      <c r="AD27" s="48">
        <f t="shared" si="0"/>
        <v>26.4333862325786</v>
      </c>
      <c r="AE27" s="48">
        <f>AI27-Z27</f>
        <v>79873</v>
      </c>
      <c r="AF27" s="45">
        <v>164149</v>
      </c>
      <c r="AG27" s="48">
        <f>AF27-AE27</f>
        <v>84276</v>
      </c>
      <c r="AH27" s="48">
        <f>AF27/AE27*100-100</f>
        <v>105.51250109548911</v>
      </c>
      <c r="AI27" s="45">
        <v>398088</v>
      </c>
      <c r="AJ27" s="45">
        <v>582125</v>
      </c>
      <c r="AK27" s="44">
        <f t="shared" si="1"/>
        <v>566479</v>
      </c>
      <c r="AL27" s="48">
        <v>566479</v>
      </c>
      <c r="AM27" s="48">
        <v>566479</v>
      </c>
      <c r="AN27" s="48">
        <f>AJ27-AI27</f>
        <v>184037</v>
      </c>
      <c r="AO27" s="74">
        <f t="shared" si="10"/>
        <v>46.23023050179859</v>
      </c>
      <c r="AP27" s="52" t="s">
        <v>58</v>
      </c>
    </row>
    <row r="28" spans="1:42" s="53" customFormat="1" ht="31.5">
      <c r="A28" s="39" t="s">
        <v>59</v>
      </c>
      <c r="B28" s="40" t="s">
        <v>60</v>
      </c>
      <c r="C28" s="41" t="s">
        <v>43</v>
      </c>
      <c r="D28" s="41">
        <f t="shared" si="2"/>
        <v>24394</v>
      </c>
      <c r="E28" s="75">
        <f>SUM(E30:E31)</f>
        <v>97576</v>
      </c>
      <c r="F28" s="76">
        <f>SUM(F30:F31)</f>
        <v>93823</v>
      </c>
      <c r="G28" s="76">
        <f>SUM(G30:G31)</f>
        <v>101328</v>
      </c>
      <c r="H28" s="77">
        <f>SUM(H30:H31)</f>
        <v>24394</v>
      </c>
      <c r="I28" s="77">
        <f>SUM(I30:I31)</f>
        <v>25614</v>
      </c>
      <c r="J28" s="45">
        <f>I28-H28</f>
        <v>1220</v>
      </c>
      <c r="K28" s="46">
        <f t="shared" si="3"/>
        <v>73182</v>
      </c>
      <c r="L28" s="47">
        <f t="shared" si="4"/>
        <v>5.001229810609175</v>
      </c>
      <c r="M28" s="77">
        <f>SUM(M30:M31)</f>
        <v>37185</v>
      </c>
      <c r="N28" s="77">
        <f>SUM(N30:N31)</f>
        <v>39044</v>
      </c>
      <c r="O28" s="48">
        <f t="shared" si="5"/>
        <v>1859</v>
      </c>
      <c r="P28" s="77">
        <f>SUM(P30:P31)</f>
        <v>61579</v>
      </c>
      <c r="Q28" s="77">
        <f>SUM(Q30:Q31)</f>
        <v>64658</v>
      </c>
      <c r="R28" s="78">
        <f>SUM(R30:R31)</f>
        <v>79491</v>
      </c>
      <c r="S28" s="48">
        <f t="shared" si="6"/>
        <v>3079</v>
      </c>
      <c r="T28" s="48">
        <f t="shared" si="7"/>
        <v>5.000081196511815</v>
      </c>
      <c r="U28" s="50">
        <f t="shared" si="8"/>
        <v>35997</v>
      </c>
      <c r="V28" s="77">
        <f>SUM(V30:V31)</f>
        <v>19884</v>
      </c>
      <c r="W28" s="77">
        <f>SUM(W30:W31)</f>
        <v>20879</v>
      </c>
      <c r="X28" s="48">
        <f>W28-V28</f>
        <v>995</v>
      </c>
      <c r="Y28" s="48">
        <f t="shared" si="9"/>
        <v>5.004023335344996</v>
      </c>
      <c r="Z28" s="77">
        <f>SUM(Z30:Z31)</f>
        <v>81463</v>
      </c>
      <c r="AA28" s="77">
        <f>SUM(AA30:AA31)</f>
        <v>85537</v>
      </c>
      <c r="AB28" s="78">
        <f>SUM(AB30:AB31)</f>
        <v>116161</v>
      </c>
      <c r="AC28" s="48">
        <f>AA28-Z28</f>
        <v>4074</v>
      </c>
      <c r="AD28" s="48">
        <f t="shared" si="0"/>
        <v>5.001043418484457</v>
      </c>
      <c r="AE28" s="77">
        <f>SUM(AE30:AE31)</f>
        <v>16113</v>
      </c>
      <c r="AF28" s="77">
        <f>SUM(AF30:AF31)</f>
        <v>16919</v>
      </c>
      <c r="AG28" s="48">
        <f>AF28-AE28</f>
        <v>806</v>
      </c>
      <c r="AH28" s="48">
        <f>AF28/AE28*100-100</f>
        <v>5.002172159126175</v>
      </c>
      <c r="AI28" s="77">
        <f>SUM(AI30:AI31)</f>
        <v>97576</v>
      </c>
      <c r="AJ28" s="77">
        <f>SUM(AJ30:AJ31)</f>
        <v>210580</v>
      </c>
      <c r="AK28" s="44">
        <f t="shared" si="1"/>
        <v>102456</v>
      </c>
      <c r="AL28" s="77">
        <f>SUM(AL30:AL31)</f>
        <v>154899</v>
      </c>
      <c r="AM28" s="77">
        <f>SUM(AM30:AM31)</f>
        <v>160014</v>
      </c>
      <c r="AN28" s="48">
        <f>AJ28-AI28</f>
        <v>113004</v>
      </c>
      <c r="AO28" s="51">
        <f t="shared" si="10"/>
        <v>115.81126506517995</v>
      </c>
      <c r="AP28" s="52" t="s">
        <v>44</v>
      </c>
    </row>
    <row r="29" spans="1:42" s="53" customFormat="1" ht="15.75">
      <c r="A29" s="54"/>
      <c r="B29" s="55" t="s">
        <v>45</v>
      </c>
      <c r="C29" s="56"/>
      <c r="D29" s="56"/>
      <c r="E29" s="57"/>
      <c r="F29" s="58"/>
      <c r="G29" s="58"/>
      <c r="H29" s="59"/>
      <c r="I29" s="59"/>
      <c r="J29" s="60"/>
      <c r="K29" s="46">
        <f t="shared" si="3"/>
        <v>0</v>
      </c>
      <c r="L29" s="47" t="e">
        <f t="shared" si="4"/>
        <v>#DIV/0!</v>
      </c>
      <c r="M29" s="60"/>
      <c r="N29" s="60"/>
      <c r="O29" s="61"/>
      <c r="P29" s="60"/>
      <c r="Q29" s="60"/>
      <c r="R29" s="71"/>
      <c r="S29" s="61"/>
      <c r="T29" s="61"/>
      <c r="U29" s="50">
        <f t="shared" si="8"/>
        <v>0</v>
      </c>
      <c r="V29" s="60"/>
      <c r="W29" s="60"/>
      <c r="X29" s="61"/>
      <c r="Y29" s="48"/>
      <c r="Z29" s="60"/>
      <c r="AA29" s="60"/>
      <c r="AB29" s="71"/>
      <c r="AC29" s="61"/>
      <c r="AD29" s="48" t="e">
        <f t="shared" si="0"/>
        <v>#DIV/0!</v>
      </c>
      <c r="AE29" s="60"/>
      <c r="AF29" s="60"/>
      <c r="AG29" s="61"/>
      <c r="AH29" s="48"/>
      <c r="AI29" s="60"/>
      <c r="AJ29" s="79"/>
      <c r="AK29" s="44">
        <f t="shared" si="1"/>
        <v>0</v>
      </c>
      <c r="AL29" s="61"/>
      <c r="AM29" s="61"/>
      <c r="AN29" s="61"/>
      <c r="AO29" s="63"/>
      <c r="AP29" s="52"/>
    </row>
    <row r="30" spans="1:42" s="84" customFormat="1" ht="31.5">
      <c r="A30" s="80" t="s">
        <v>61</v>
      </c>
      <c r="B30" s="81" t="s">
        <v>62</v>
      </c>
      <c r="C30" s="82" t="s">
        <v>43</v>
      </c>
      <c r="D30" s="66">
        <f t="shared" si="2"/>
        <v>22196.5</v>
      </c>
      <c r="E30" s="67">
        <v>88786</v>
      </c>
      <c r="F30" s="76">
        <v>85371</v>
      </c>
      <c r="G30" s="76">
        <v>92200</v>
      </c>
      <c r="H30" s="77">
        <v>22196</v>
      </c>
      <c r="I30" s="77">
        <v>23306</v>
      </c>
      <c r="J30" s="48">
        <f>I30-H30</f>
        <v>1110</v>
      </c>
      <c r="K30" s="46">
        <f t="shared" si="3"/>
        <v>66590</v>
      </c>
      <c r="L30" s="47">
        <f>I30/H30*100-100</f>
        <v>5.000901063254631</v>
      </c>
      <c r="M30" s="48">
        <v>33837</v>
      </c>
      <c r="N30" s="48">
        <f>35187+342</f>
        <v>35529</v>
      </c>
      <c r="O30" s="48">
        <f t="shared" si="5"/>
        <v>1692</v>
      </c>
      <c r="P30" s="48">
        <f aca="true" t="shared" si="13" ref="P30:Q33">H30+M30</f>
        <v>56033</v>
      </c>
      <c r="Q30" s="48">
        <f t="shared" si="13"/>
        <v>58835</v>
      </c>
      <c r="R30" s="50">
        <f>71608+708</f>
        <v>72316</v>
      </c>
      <c r="S30" s="48">
        <f t="shared" si="6"/>
        <v>2802</v>
      </c>
      <c r="T30" s="48">
        <f t="shared" si="7"/>
        <v>5.000624631913325</v>
      </c>
      <c r="U30" s="50">
        <f>E30-P30</f>
        <v>32753</v>
      </c>
      <c r="V30" s="48">
        <v>18093</v>
      </c>
      <c r="W30" s="48">
        <v>18998</v>
      </c>
      <c r="X30" s="48">
        <f>W30-V30</f>
        <v>905</v>
      </c>
      <c r="Y30" s="50">
        <f t="shared" si="9"/>
        <v>5.0019344497872</v>
      </c>
      <c r="Z30" s="48">
        <f aca="true" t="shared" si="14" ref="Z30:AA33">P30+V30</f>
        <v>74126</v>
      </c>
      <c r="AA30" s="48">
        <f t="shared" si="14"/>
        <v>77833</v>
      </c>
      <c r="AB30" s="50">
        <v>105584</v>
      </c>
      <c r="AC30" s="48">
        <f>AA30-Z30</f>
        <v>3707</v>
      </c>
      <c r="AD30" s="50">
        <f>AA30/Z30*100-100</f>
        <v>5.000944338019053</v>
      </c>
      <c r="AE30" s="48">
        <f>AI30-Z30</f>
        <v>14660</v>
      </c>
      <c r="AF30" s="48">
        <v>15393</v>
      </c>
      <c r="AG30" s="48">
        <f>AF30-AE30</f>
        <v>733</v>
      </c>
      <c r="AH30" s="48">
        <f aca="true" t="shared" si="15" ref="AH30:AH93">AF30/AE30*100-100</f>
        <v>5</v>
      </c>
      <c r="AI30" s="48">
        <v>88786</v>
      </c>
      <c r="AJ30" s="48">
        <f>193708-2583</f>
        <v>191125</v>
      </c>
      <c r="AK30" s="44">
        <f t="shared" si="1"/>
        <v>93226</v>
      </c>
      <c r="AL30" s="48">
        <v>140726</v>
      </c>
      <c r="AM30" s="48">
        <v>145349</v>
      </c>
      <c r="AN30" s="48">
        <f>AJ30-AI30</f>
        <v>102339</v>
      </c>
      <c r="AO30" s="51">
        <f t="shared" si="10"/>
        <v>115.26479399905392</v>
      </c>
      <c r="AP30" s="83" t="s">
        <v>63</v>
      </c>
    </row>
    <row r="31" spans="1:42" s="53" customFormat="1" ht="24.75" customHeight="1">
      <c r="A31" s="39" t="s">
        <v>64</v>
      </c>
      <c r="B31" s="40" t="s">
        <v>65</v>
      </c>
      <c r="C31" s="41" t="s">
        <v>43</v>
      </c>
      <c r="D31" s="41">
        <f t="shared" si="2"/>
        <v>2197.5</v>
      </c>
      <c r="E31" s="67">
        <v>8790</v>
      </c>
      <c r="F31" s="76">
        <v>8452</v>
      </c>
      <c r="G31" s="76">
        <v>9128</v>
      </c>
      <c r="H31" s="77">
        <v>2198</v>
      </c>
      <c r="I31" s="77">
        <v>2308</v>
      </c>
      <c r="J31" s="45">
        <f>I31-H31</f>
        <v>110</v>
      </c>
      <c r="K31" s="46">
        <f t="shared" si="3"/>
        <v>6592</v>
      </c>
      <c r="L31" s="47">
        <f t="shared" si="4"/>
        <v>5.00454959053684</v>
      </c>
      <c r="M31" s="45">
        <v>3348</v>
      </c>
      <c r="N31" s="45">
        <v>3515</v>
      </c>
      <c r="O31" s="48">
        <f t="shared" si="5"/>
        <v>167</v>
      </c>
      <c r="P31" s="45">
        <f t="shared" si="13"/>
        <v>5546</v>
      </c>
      <c r="Q31" s="45">
        <f t="shared" si="13"/>
        <v>5823</v>
      </c>
      <c r="R31" s="50">
        <v>7175</v>
      </c>
      <c r="S31" s="48">
        <f t="shared" si="6"/>
        <v>277</v>
      </c>
      <c r="T31" s="48">
        <f t="shared" si="7"/>
        <v>4.994590695997118</v>
      </c>
      <c r="U31" s="50">
        <f t="shared" si="8"/>
        <v>3244</v>
      </c>
      <c r="V31" s="45">
        <v>1791</v>
      </c>
      <c r="W31" s="45">
        <v>1881</v>
      </c>
      <c r="X31" s="48">
        <f>W31-V31</f>
        <v>90</v>
      </c>
      <c r="Y31" s="50">
        <f t="shared" si="9"/>
        <v>5.0251256281406995</v>
      </c>
      <c r="Z31" s="45">
        <f t="shared" si="14"/>
        <v>7337</v>
      </c>
      <c r="AA31" s="45">
        <f t="shared" si="14"/>
        <v>7704</v>
      </c>
      <c r="AB31" s="50">
        <f>6022+4555</f>
        <v>10577</v>
      </c>
      <c r="AC31" s="48">
        <f>AA31-Z31</f>
        <v>367</v>
      </c>
      <c r="AD31" s="50">
        <f t="shared" si="0"/>
        <v>5.002044432329299</v>
      </c>
      <c r="AE31" s="48">
        <f>AI31-Z31</f>
        <v>1453</v>
      </c>
      <c r="AF31" s="48">
        <v>1526</v>
      </c>
      <c r="AG31" s="48">
        <f>AF31-AE31</f>
        <v>73</v>
      </c>
      <c r="AH31" s="48">
        <f t="shared" si="15"/>
        <v>5.024088093599445</v>
      </c>
      <c r="AI31" s="45">
        <v>8790</v>
      </c>
      <c r="AJ31" s="45">
        <v>19455</v>
      </c>
      <c r="AK31" s="44">
        <f t="shared" si="1"/>
        <v>9230</v>
      </c>
      <c r="AL31" s="48">
        <f>8082+6091</f>
        <v>14173</v>
      </c>
      <c r="AM31" s="48">
        <f>8388+6277</f>
        <v>14665</v>
      </c>
      <c r="AN31" s="48">
        <f>AJ31-AI31</f>
        <v>10665</v>
      </c>
      <c r="AO31" s="51">
        <f t="shared" si="10"/>
        <v>121.33105802047783</v>
      </c>
      <c r="AP31" s="52" t="s">
        <v>66</v>
      </c>
    </row>
    <row r="32" spans="1:42" s="53" customFormat="1" ht="31.5">
      <c r="A32" s="39" t="s">
        <v>67</v>
      </c>
      <c r="B32" s="40" t="s">
        <v>68</v>
      </c>
      <c r="C32" s="41" t="s">
        <v>43</v>
      </c>
      <c r="D32" s="41">
        <f t="shared" si="2"/>
        <v>43914.25</v>
      </c>
      <c r="E32" s="42">
        <v>175657</v>
      </c>
      <c r="F32" s="43">
        <v>176630</v>
      </c>
      <c r="G32" s="43">
        <v>174685</v>
      </c>
      <c r="H32" s="44">
        <v>43914</v>
      </c>
      <c r="I32" s="77">
        <f>69601+366</f>
        <v>69967</v>
      </c>
      <c r="J32" s="45">
        <f>I32-H32</f>
        <v>26053</v>
      </c>
      <c r="K32" s="46">
        <f t="shared" si="3"/>
        <v>131743</v>
      </c>
      <c r="L32" s="47">
        <f t="shared" si="4"/>
        <v>59.32732158309423</v>
      </c>
      <c r="M32" s="45">
        <v>43915</v>
      </c>
      <c r="N32" s="45">
        <f>69528+340</f>
        <v>69868</v>
      </c>
      <c r="O32" s="48">
        <f t="shared" si="5"/>
        <v>25953</v>
      </c>
      <c r="P32" s="45">
        <f t="shared" si="13"/>
        <v>87829</v>
      </c>
      <c r="Q32" s="45">
        <f t="shared" si="13"/>
        <v>139835</v>
      </c>
      <c r="R32" s="50">
        <f>139129+706</f>
        <v>139835</v>
      </c>
      <c r="S32" s="48">
        <f t="shared" si="6"/>
        <v>52006</v>
      </c>
      <c r="T32" s="48">
        <f t="shared" si="7"/>
        <v>59.21278848671852</v>
      </c>
      <c r="U32" s="50">
        <f t="shared" si="8"/>
        <v>87828</v>
      </c>
      <c r="V32" s="45">
        <v>43913</v>
      </c>
      <c r="W32" s="45">
        <f>69401+341</f>
        <v>69742</v>
      </c>
      <c r="X32" s="48">
        <f>W32-V32</f>
        <v>25829</v>
      </c>
      <c r="Y32" s="48">
        <f t="shared" si="9"/>
        <v>58.81857308769614</v>
      </c>
      <c r="Z32" s="45">
        <f t="shared" si="14"/>
        <v>131742</v>
      </c>
      <c r="AA32" s="45">
        <f t="shared" si="14"/>
        <v>209577</v>
      </c>
      <c r="AB32" s="50">
        <f>208530+1047</f>
        <v>209577</v>
      </c>
      <c r="AC32" s="48">
        <f>AA32-Z32</f>
        <v>77835</v>
      </c>
      <c r="AD32" s="48">
        <f t="shared" si="0"/>
        <v>59.08138634603998</v>
      </c>
      <c r="AE32" s="48">
        <f>AI32-Z32</f>
        <v>43915</v>
      </c>
      <c r="AF32" s="48">
        <f>60061+341</f>
        <v>60402</v>
      </c>
      <c r="AG32" s="48">
        <f>AF32-AE32</f>
        <v>16487</v>
      </c>
      <c r="AH32" s="48">
        <f t="shared" si="15"/>
        <v>37.54298075828305</v>
      </c>
      <c r="AI32" s="45">
        <v>175657</v>
      </c>
      <c r="AJ32" s="73">
        <f>330474+1365</f>
        <v>331839</v>
      </c>
      <c r="AK32" s="44">
        <f t="shared" si="1"/>
        <v>269979</v>
      </c>
      <c r="AL32" s="61">
        <f>268591+1388</f>
        <v>269979</v>
      </c>
      <c r="AM32" s="61">
        <f>268590+1388</f>
        <v>269978</v>
      </c>
      <c r="AN32" s="69">
        <f>AJ32-AI32</f>
        <v>156182</v>
      </c>
      <c r="AO32" s="51">
        <f t="shared" si="10"/>
        <v>88.91305214138919</v>
      </c>
      <c r="AP32" s="52" t="s">
        <v>69</v>
      </c>
    </row>
    <row r="33" spans="1:42" s="53" customFormat="1" ht="18" customHeight="1">
      <c r="A33" s="39" t="s">
        <v>70</v>
      </c>
      <c r="B33" s="40" t="s">
        <v>71</v>
      </c>
      <c r="C33" s="41" t="s">
        <v>43</v>
      </c>
      <c r="D33" s="41">
        <f t="shared" si="2"/>
        <v>90120</v>
      </c>
      <c r="E33" s="42">
        <f>E35</f>
        <v>360480</v>
      </c>
      <c r="F33" s="43">
        <f>F35</f>
        <v>343598</v>
      </c>
      <c r="G33" s="43">
        <f>G35</f>
        <v>377362</v>
      </c>
      <c r="H33" s="43">
        <v>36624</v>
      </c>
      <c r="I33" s="43">
        <v>46074</v>
      </c>
      <c r="J33" s="73">
        <f>I33-H33</f>
        <v>9450</v>
      </c>
      <c r="K33" s="46">
        <f t="shared" si="3"/>
        <v>323856</v>
      </c>
      <c r="L33" s="47">
        <f t="shared" si="4"/>
        <v>25.80275229357798</v>
      </c>
      <c r="M33" s="85">
        <v>100378</v>
      </c>
      <c r="N33" s="85">
        <v>93705</v>
      </c>
      <c r="O33" s="61">
        <f t="shared" si="5"/>
        <v>-6673</v>
      </c>
      <c r="P33" s="45">
        <f t="shared" si="13"/>
        <v>137002</v>
      </c>
      <c r="Q33" s="45">
        <f>I33+N33</f>
        <v>139779</v>
      </c>
      <c r="R33" s="71">
        <v>139779</v>
      </c>
      <c r="S33" s="48">
        <f t="shared" si="6"/>
        <v>2777</v>
      </c>
      <c r="T33" s="48">
        <f t="shared" si="7"/>
        <v>2.0269777083546217</v>
      </c>
      <c r="U33" s="50">
        <f t="shared" si="8"/>
        <v>223478</v>
      </c>
      <c r="V33" s="85">
        <v>177894</v>
      </c>
      <c r="W33" s="85">
        <v>181543</v>
      </c>
      <c r="X33" s="61">
        <f>W33-V33</f>
        <v>3649</v>
      </c>
      <c r="Y33" s="48">
        <f t="shared" si="9"/>
        <v>2.0512215139352605</v>
      </c>
      <c r="Z33" s="45">
        <f t="shared" si="14"/>
        <v>314896</v>
      </c>
      <c r="AA33" s="45">
        <f t="shared" si="14"/>
        <v>321322</v>
      </c>
      <c r="AB33" s="71">
        <v>349545</v>
      </c>
      <c r="AC33" s="48">
        <f>AA33-Z33</f>
        <v>6426</v>
      </c>
      <c r="AD33" s="48">
        <f t="shared" si="0"/>
        <v>2.040673746252736</v>
      </c>
      <c r="AE33" s="48">
        <f>AI33-Z33</f>
        <v>45584</v>
      </c>
      <c r="AF33" s="48">
        <v>98347</v>
      </c>
      <c r="AG33" s="61">
        <f>AF33-AE33</f>
        <v>52763</v>
      </c>
      <c r="AH33" s="48">
        <f t="shared" si="15"/>
        <v>115.74894699894699</v>
      </c>
      <c r="AI33" s="45">
        <f>AI35</f>
        <v>360480</v>
      </c>
      <c r="AJ33" s="73">
        <f>AJ35</f>
        <v>446094</v>
      </c>
      <c r="AK33" s="44">
        <f t="shared" si="1"/>
        <v>419669</v>
      </c>
      <c r="AL33" s="61">
        <v>457620</v>
      </c>
      <c r="AM33" s="61">
        <v>459392</v>
      </c>
      <c r="AN33" s="48">
        <f>AJ33-AI33</f>
        <v>85614</v>
      </c>
      <c r="AO33" s="74">
        <f t="shared" si="10"/>
        <v>23.75</v>
      </c>
      <c r="AP33" s="86" t="s">
        <v>72</v>
      </c>
    </row>
    <row r="34" spans="1:42" s="53" customFormat="1" ht="15.75">
      <c r="A34" s="87"/>
      <c r="B34" s="88" t="s">
        <v>45</v>
      </c>
      <c r="C34" s="89"/>
      <c r="D34" s="56"/>
      <c r="E34" s="90"/>
      <c r="F34" s="91"/>
      <c r="G34" s="91"/>
      <c r="H34" s="91"/>
      <c r="I34" s="91"/>
      <c r="J34" s="92"/>
      <c r="K34" s="46">
        <f t="shared" si="3"/>
        <v>0</v>
      </c>
      <c r="L34" s="47" t="e">
        <f t="shared" si="4"/>
        <v>#DIV/0!</v>
      </c>
      <c r="M34" s="85"/>
      <c r="N34" s="85"/>
      <c r="O34" s="60"/>
      <c r="P34" s="60"/>
      <c r="Q34" s="60"/>
      <c r="R34" s="62"/>
      <c r="S34" s="61"/>
      <c r="T34" s="61"/>
      <c r="U34" s="50">
        <f t="shared" si="8"/>
        <v>0</v>
      </c>
      <c r="V34" s="85"/>
      <c r="W34" s="85"/>
      <c r="X34" s="60"/>
      <c r="Y34" s="48" t="e">
        <f t="shared" si="9"/>
        <v>#DIV/0!</v>
      </c>
      <c r="Z34" s="60"/>
      <c r="AA34" s="60"/>
      <c r="AB34" s="62"/>
      <c r="AC34" s="61"/>
      <c r="AD34" s="48" t="e">
        <f t="shared" si="0"/>
        <v>#DIV/0!</v>
      </c>
      <c r="AE34" s="60"/>
      <c r="AF34" s="60"/>
      <c r="AG34" s="60"/>
      <c r="AH34" s="48" t="e">
        <f t="shared" si="15"/>
        <v>#DIV/0!</v>
      </c>
      <c r="AI34" s="60"/>
      <c r="AJ34" s="91"/>
      <c r="AK34" s="44">
        <f t="shared" si="1"/>
        <v>0</v>
      </c>
      <c r="AL34" s="60"/>
      <c r="AM34" s="61"/>
      <c r="AN34" s="61"/>
      <c r="AO34" s="93"/>
      <c r="AP34" s="86"/>
    </row>
    <row r="35" spans="1:42" s="53" customFormat="1" ht="25.5" customHeight="1">
      <c r="A35" s="64" t="s">
        <v>73</v>
      </c>
      <c r="B35" s="65" t="s">
        <v>74</v>
      </c>
      <c r="C35" s="66" t="s">
        <v>43</v>
      </c>
      <c r="D35" s="66">
        <f t="shared" si="2"/>
        <v>90120</v>
      </c>
      <c r="E35" s="75">
        <v>360480</v>
      </c>
      <c r="F35" s="68">
        <f>348482-34460-3412+F37+F38-661</f>
        <v>343598</v>
      </c>
      <c r="G35" s="68">
        <f>381941-37216-3684+G37+G38-20</f>
        <v>377362</v>
      </c>
      <c r="H35" s="68">
        <f>H33</f>
        <v>36624</v>
      </c>
      <c r="I35" s="68">
        <f>I33</f>
        <v>46074</v>
      </c>
      <c r="J35" s="94">
        <f>J33</f>
        <v>9450</v>
      </c>
      <c r="K35" s="46">
        <f t="shared" si="3"/>
        <v>323856</v>
      </c>
      <c r="L35" s="47">
        <f t="shared" si="4"/>
        <v>25.80275229357798</v>
      </c>
      <c r="M35" s="68">
        <f>M33</f>
        <v>100378</v>
      </c>
      <c r="N35" s="68">
        <f>N33</f>
        <v>93705</v>
      </c>
      <c r="O35" s="48">
        <f t="shared" si="5"/>
        <v>-6673</v>
      </c>
      <c r="P35" s="68">
        <f>P33</f>
        <v>137002</v>
      </c>
      <c r="Q35" s="68">
        <f>Q33</f>
        <v>139779</v>
      </c>
      <c r="R35" s="70">
        <f>R33</f>
        <v>139779</v>
      </c>
      <c r="S35" s="48">
        <f t="shared" si="6"/>
        <v>2777</v>
      </c>
      <c r="T35" s="48">
        <f t="shared" si="7"/>
        <v>2.0269777083546217</v>
      </c>
      <c r="U35" s="50">
        <f t="shared" si="8"/>
        <v>223478</v>
      </c>
      <c r="V35" s="69">
        <f>V33</f>
        <v>177894</v>
      </c>
      <c r="W35" s="69">
        <f>W33</f>
        <v>181543</v>
      </c>
      <c r="X35" s="48">
        <f>W35-V35</f>
        <v>3649</v>
      </c>
      <c r="Y35" s="48">
        <f t="shared" si="9"/>
        <v>2.0512215139352605</v>
      </c>
      <c r="Z35" s="69">
        <f>Z33</f>
        <v>314896</v>
      </c>
      <c r="AA35" s="68">
        <f>AA33</f>
        <v>321322</v>
      </c>
      <c r="AB35" s="70">
        <f>AB33</f>
        <v>349545</v>
      </c>
      <c r="AC35" s="48">
        <f>AA35-Z35</f>
        <v>6426</v>
      </c>
      <c r="AD35" s="48">
        <f t="shared" si="0"/>
        <v>2.040673746252736</v>
      </c>
      <c r="AE35" s="69">
        <f>AE33</f>
        <v>45584</v>
      </c>
      <c r="AF35" s="69">
        <f>AF33</f>
        <v>98347</v>
      </c>
      <c r="AG35" s="48">
        <f>AF35-AE35</f>
        <v>52763</v>
      </c>
      <c r="AH35" s="48">
        <f t="shared" si="15"/>
        <v>115.74894699894699</v>
      </c>
      <c r="AI35" s="69">
        <v>360480</v>
      </c>
      <c r="AJ35" s="68">
        <v>446094</v>
      </c>
      <c r="AK35" s="44">
        <f t="shared" si="1"/>
        <v>419669</v>
      </c>
      <c r="AL35" s="69">
        <f>AL33</f>
        <v>457620</v>
      </c>
      <c r="AM35" s="69">
        <f>AM33</f>
        <v>459392</v>
      </c>
      <c r="AN35" s="48">
        <f>AJ35-AI35</f>
        <v>85614</v>
      </c>
      <c r="AO35" s="93">
        <f t="shared" si="10"/>
        <v>23.75</v>
      </c>
      <c r="AP35" s="86"/>
    </row>
    <row r="36" spans="1:42" s="53" customFormat="1" ht="31.5" hidden="1" outlineLevel="1">
      <c r="A36" s="64" t="s">
        <v>75</v>
      </c>
      <c r="B36" s="40" t="s">
        <v>76</v>
      </c>
      <c r="C36" s="41" t="s">
        <v>43</v>
      </c>
      <c r="D36" s="41">
        <f t="shared" si="2"/>
        <v>23574</v>
      </c>
      <c r="E36" s="95">
        <v>94296</v>
      </c>
      <c r="F36" s="68">
        <v>92150</v>
      </c>
      <c r="G36" s="68">
        <v>96441</v>
      </c>
      <c r="H36" s="96">
        <v>18075</v>
      </c>
      <c r="I36" s="96">
        <v>28066</v>
      </c>
      <c r="J36" s="73">
        <f>I36-H36</f>
        <v>9991</v>
      </c>
      <c r="K36" s="46">
        <f t="shared" si="3"/>
        <v>76221</v>
      </c>
      <c r="L36" s="47">
        <f t="shared" si="4"/>
        <v>55.27524204702627</v>
      </c>
      <c r="M36" s="73">
        <v>28454</v>
      </c>
      <c r="N36" s="73">
        <v>47316</v>
      </c>
      <c r="O36" s="48">
        <f t="shared" si="5"/>
        <v>18862</v>
      </c>
      <c r="P36" s="45">
        <f aca="true" t="shared" si="16" ref="P36:Q38">H36+M36</f>
        <v>46529</v>
      </c>
      <c r="Q36" s="45">
        <v>74510</v>
      </c>
      <c r="R36" s="50">
        <v>75908</v>
      </c>
      <c r="S36" s="48">
        <f t="shared" si="6"/>
        <v>27981</v>
      </c>
      <c r="T36" s="48">
        <f t="shared" si="7"/>
        <v>60.13668894667842</v>
      </c>
      <c r="U36" s="50">
        <f t="shared" si="8"/>
        <v>47767</v>
      </c>
      <c r="V36" s="45">
        <v>29694</v>
      </c>
      <c r="W36" s="45">
        <v>75256</v>
      </c>
      <c r="X36" s="48">
        <f>W36-V36</f>
        <v>45562</v>
      </c>
      <c r="Y36" s="48">
        <f t="shared" si="9"/>
        <v>153.43840506499632</v>
      </c>
      <c r="Z36" s="45">
        <f>P36+V36</f>
        <v>76223</v>
      </c>
      <c r="AA36" s="45">
        <v>151164</v>
      </c>
      <c r="AB36" s="50">
        <v>151164</v>
      </c>
      <c r="AC36" s="48">
        <f>AA36-Z36</f>
        <v>74941</v>
      </c>
      <c r="AD36" s="48">
        <f t="shared" si="0"/>
        <v>98.31809296406598</v>
      </c>
      <c r="AE36" s="45">
        <f>AI36-Z36</f>
        <v>18073</v>
      </c>
      <c r="AF36" s="45">
        <v>54768</v>
      </c>
      <c r="AG36" s="48">
        <f>AF36-AE36</f>
        <v>36695</v>
      </c>
      <c r="AH36" s="48">
        <f t="shared" si="15"/>
        <v>203.03768051789962</v>
      </c>
      <c r="AI36" s="45">
        <v>94296</v>
      </c>
      <c r="AJ36" s="68">
        <v>169841</v>
      </c>
      <c r="AK36" s="44">
        <f t="shared" si="1"/>
        <v>205932</v>
      </c>
      <c r="AL36" s="48">
        <v>205932</v>
      </c>
      <c r="AM36" s="48">
        <v>205932</v>
      </c>
      <c r="AN36" s="48">
        <f>AJ36-AI36</f>
        <v>75545</v>
      </c>
      <c r="AO36" s="74">
        <f t="shared" si="10"/>
        <v>80.11474505811486</v>
      </c>
      <c r="AP36" s="52"/>
    </row>
    <row r="37" spans="1:42" s="53" customFormat="1" ht="15.75" hidden="1" outlineLevel="1">
      <c r="A37" s="64" t="s">
        <v>77</v>
      </c>
      <c r="B37" s="40" t="s">
        <v>78</v>
      </c>
      <c r="C37" s="41" t="s">
        <v>43</v>
      </c>
      <c r="D37" s="41">
        <f t="shared" si="2"/>
        <v>7960.75</v>
      </c>
      <c r="E37" s="95">
        <v>31843</v>
      </c>
      <c r="F37" s="68">
        <v>30618</v>
      </c>
      <c r="G37" s="68">
        <v>33067</v>
      </c>
      <c r="H37" s="96">
        <v>7961</v>
      </c>
      <c r="I37" s="96">
        <v>8359</v>
      </c>
      <c r="J37" s="73">
        <f>I37-H37</f>
        <v>398</v>
      </c>
      <c r="K37" s="46">
        <f t="shared" si="3"/>
        <v>23882</v>
      </c>
      <c r="L37" s="47">
        <f t="shared" si="4"/>
        <v>4.9993719381987205</v>
      </c>
      <c r="M37" s="73">
        <v>7961</v>
      </c>
      <c r="N37" s="73">
        <v>8359</v>
      </c>
      <c r="O37" s="48">
        <f t="shared" si="5"/>
        <v>398</v>
      </c>
      <c r="P37" s="45">
        <f t="shared" si="16"/>
        <v>15922</v>
      </c>
      <c r="Q37" s="45">
        <f t="shared" si="16"/>
        <v>16718</v>
      </c>
      <c r="R37" s="50">
        <v>16718</v>
      </c>
      <c r="S37" s="48">
        <f t="shared" si="6"/>
        <v>796</v>
      </c>
      <c r="T37" s="48">
        <f t="shared" si="7"/>
        <v>4.9993719381987205</v>
      </c>
      <c r="U37" s="50">
        <f t="shared" si="8"/>
        <v>15921</v>
      </c>
      <c r="V37" s="45">
        <v>7961</v>
      </c>
      <c r="W37" s="45">
        <v>8358</v>
      </c>
      <c r="X37" s="48">
        <f>W37-V37</f>
        <v>397</v>
      </c>
      <c r="Y37" s="48">
        <f t="shared" si="9"/>
        <v>4.986810702173088</v>
      </c>
      <c r="Z37" s="45">
        <f>P37+V37</f>
        <v>23883</v>
      </c>
      <c r="AA37" s="45">
        <f>Q37+W37</f>
        <v>25076</v>
      </c>
      <c r="AB37" s="50">
        <v>50764</v>
      </c>
      <c r="AC37" s="48">
        <f>AA37-Z37</f>
        <v>1193</v>
      </c>
      <c r="AD37" s="48">
        <f t="shared" si="0"/>
        <v>4.995184859523505</v>
      </c>
      <c r="AE37" s="45">
        <f>AI37-Z37</f>
        <v>7960</v>
      </c>
      <c r="AF37" s="45">
        <v>8359</v>
      </c>
      <c r="AG37" s="48">
        <f>AF37-AE37</f>
        <v>399</v>
      </c>
      <c r="AH37" s="48">
        <f t="shared" si="15"/>
        <v>5.01256281407035</v>
      </c>
      <c r="AI37" s="45">
        <v>31843</v>
      </c>
      <c r="AJ37" s="68">
        <f>74881-696</f>
        <v>74185</v>
      </c>
      <c r="AK37" s="44">
        <f t="shared" si="1"/>
        <v>33435</v>
      </c>
      <c r="AL37" s="48">
        <v>67953</v>
      </c>
      <c r="AM37" s="48">
        <v>69592</v>
      </c>
      <c r="AN37" s="48">
        <f>AJ37-AI37</f>
        <v>42342</v>
      </c>
      <c r="AO37" s="51">
        <f t="shared" si="10"/>
        <v>132.97113965392708</v>
      </c>
      <c r="AP37" s="52"/>
    </row>
    <row r="38" spans="1:42" s="53" customFormat="1" ht="15.75" hidden="1" outlineLevel="1">
      <c r="A38" s="64" t="s">
        <v>79</v>
      </c>
      <c r="B38" s="40" t="s">
        <v>65</v>
      </c>
      <c r="C38" s="41" t="s">
        <v>43</v>
      </c>
      <c r="D38" s="41">
        <f t="shared" si="2"/>
        <v>788</v>
      </c>
      <c r="E38" s="95">
        <v>3152</v>
      </c>
      <c r="F38" s="68">
        <v>3031</v>
      </c>
      <c r="G38" s="68">
        <v>3274</v>
      </c>
      <c r="H38" s="96">
        <v>788</v>
      </c>
      <c r="I38" s="96">
        <v>827</v>
      </c>
      <c r="J38" s="73">
        <f>I38-H38</f>
        <v>39</v>
      </c>
      <c r="K38" s="46">
        <f t="shared" si="3"/>
        <v>2364</v>
      </c>
      <c r="L38" s="47">
        <f t="shared" si="4"/>
        <v>4.949238578680195</v>
      </c>
      <c r="M38" s="73">
        <v>788</v>
      </c>
      <c r="N38" s="73">
        <v>828</v>
      </c>
      <c r="O38" s="48">
        <f t="shared" si="5"/>
        <v>40</v>
      </c>
      <c r="P38" s="45">
        <f t="shared" si="16"/>
        <v>1576</v>
      </c>
      <c r="Q38" s="45">
        <f t="shared" si="16"/>
        <v>1655</v>
      </c>
      <c r="R38" s="50">
        <v>1655</v>
      </c>
      <c r="S38" s="48">
        <f t="shared" si="6"/>
        <v>79</v>
      </c>
      <c r="T38" s="48">
        <f t="shared" si="7"/>
        <v>5.012690355329937</v>
      </c>
      <c r="U38" s="50">
        <f t="shared" si="8"/>
        <v>1576</v>
      </c>
      <c r="V38" s="45">
        <v>788</v>
      </c>
      <c r="W38" s="45">
        <v>827</v>
      </c>
      <c r="X38" s="48">
        <f>W38-V38</f>
        <v>39</v>
      </c>
      <c r="Y38" s="48">
        <f t="shared" si="9"/>
        <v>4.949238578680195</v>
      </c>
      <c r="Z38" s="45">
        <f>P38+V38</f>
        <v>2364</v>
      </c>
      <c r="AA38" s="45">
        <f>Q38+W38</f>
        <v>2482</v>
      </c>
      <c r="AB38" s="50">
        <f>2791+2226</f>
        <v>5017</v>
      </c>
      <c r="AC38" s="48">
        <f>AA38-Z38</f>
        <v>118</v>
      </c>
      <c r="AD38" s="48">
        <f t="shared" si="0"/>
        <v>4.991539763113366</v>
      </c>
      <c r="AE38" s="45">
        <v>788</v>
      </c>
      <c r="AF38" s="45">
        <v>828</v>
      </c>
      <c r="AG38" s="48">
        <f>AF38-AE38</f>
        <v>40</v>
      </c>
      <c r="AH38" s="48">
        <f t="shared" si="15"/>
        <v>5.076142131979694</v>
      </c>
      <c r="AI38" s="45">
        <v>3152</v>
      </c>
      <c r="AJ38" s="68">
        <f>8728-1269</f>
        <v>7459</v>
      </c>
      <c r="AK38" s="44">
        <f t="shared" si="1"/>
        <v>3310</v>
      </c>
      <c r="AL38" s="48">
        <f>3752+2990</f>
        <v>6742</v>
      </c>
      <c r="AM38" s="48">
        <f>3840+3035</f>
        <v>6875</v>
      </c>
      <c r="AN38" s="48">
        <f>AJ38-AI38</f>
        <v>4307</v>
      </c>
      <c r="AO38" s="51">
        <f t="shared" si="10"/>
        <v>136.64340101522842</v>
      </c>
      <c r="AP38" s="52"/>
    </row>
    <row r="39" spans="1:42" s="53" customFormat="1" ht="31.5" collapsed="1">
      <c r="A39" s="39" t="s">
        <v>80</v>
      </c>
      <c r="B39" s="40" t="s">
        <v>81</v>
      </c>
      <c r="C39" s="41" t="s">
        <v>43</v>
      </c>
      <c r="D39" s="41">
        <f t="shared" si="2"/>
        <v>9862.75</v>
      </c>
      <c r="E39" s="67">
        <f>E41+E52</f>
        <v>39451</v>
      </c>
      <c r="F39" s="68">
        <f>F41+F52</f>
        <v>39507</v>
      </c>
      <c r="G39" s="68">
        <f>G41+G52</f>
        <v>39397</v>
      </c>
      <c r="H39" s="69">
        <f>H41+H52</f>
        <v>10005</v>
      </c>
      <c r="I39" s="69">
        <f>I41+I52</f>
        <v>16790</v>
      </c>
      <c r="J39" s="45">
        <f>I39-H39</f>
        <v>6785</v>
      </c>
      <c r="K39" s="46">
        <f t="shared" si="3"/>
        <v>29446</v>
      </c>
      <c r="L39" s="47">
        <f t="shared" si="4"/>
        <v>67.816091954023</v>
      </c>
      <c r="M39" s="68">
        <f>M41+M52</f>
        <v>9224</v>
      </c>
      <c r="N39" s="68">
        <f>N41+N52</f>
        <v>18999</v>
      </c>
      <c r="O39" s="48">
        <f t="shared" si="5"/>
        <v>9775</v>
      </c>
      <c r="P39" s="69">
        <f>P41+P52</f>
        <v>19229</v>
      </c>
      <c r="Q39" s="69">
        <f>Q41+Q52</f>
        <v>35789</v>
      </c>
      <c r="R39" s="70">
        <f>R41+R52</f>
        <v>35874</v>
      </c>
      <c r="S39" s="48">
        <f t="shared" si="6"/>
        <v>16560</v>
      </c>
      <c r="T39" s="48">
        <f t="shared" si="7"/>
        <v>86.11992303291902</v>
      </c>
      <c r="U39" s="50">
        <f t="shared" si="8"/>
        <v>20222</v>
      </c>
      <c r="V39" s="68">
        <f>V41+V52</f>
        <v>10161</v>
      </c>
      <c r="W39" s="68">
        <f>W41+W52</f>
        <v>17930</v>
      </c>
      <c r="X39" s="48">
        <f>W39-V39</f>
        <v>7769</v>
      </c>
      <c r="Y39" s="48">
        <f t="shared" si="9"/>
        <v>76.45900993996656</v>
      </c>
      <c r="Z39" s="69">
        <f>Z41+Z52</f>
        <v>29390</v>
      </c>
      <c r="AA39" s="69">
        <f>AA41+AA52</f>
        <v>53719</v>
      </c>
      <c r="AB39" s="70">
        <f>AB41+AB52</f>
        <v>53838</v>
      </c>
      <c r="AC39" s="48">
        <f>AA39-Z39</f>
        <v>24329</v>
      </c>
      <c r="AD39" s="48">
        <f t="shared" si="0"/>
        <v>82.77985709424976</v>
      </c>
      <c r="AE39" s="69">
        <f>AE41+AE52</f>
        <v>10470</v>
      </c>
      <c r="AF39" s="69">
        <f>AF41+AF52</f>
        <v>20134</v>
      </c>
      <c r="AG39" s="48">
        <f>AF39-AE39</f>
        <v>9664</v>
      </c>
      <c r="AH39" s="48">
        <f t="shared" si="15"/>
        <v>92.3018147086915</v>
      </c>
      <c r="AI39" s="69">
        <f>AI41+AI52</f>
        <v>39451</v>
      </c>
      <c r="AJ39" s="69">
        <f>AJ41+AJ52</f>
        <v>116868</v>
      </c>
      <c r="AK39" s="44">
        <f t="shared" si="1"/>
        <v>73853</v>
      </c>
      <c r="AL39" s="69">
        <f>AL41+AL52</f>
        <v>74014</v>
      </c>
      <c r="AM39" s="69">
        <f>AM41+AM52</f>
        <v>74012</v>
      </c>
      <c r="AN39" s="48">
        <f>AJ39-AI39</f>
        <v>77417</v>
      </c>
      <c r="AO39" s="74">
        <f t="shared" si="10"/>
        <v>196.23583686091604</v>
      </c>
      <c r="AP39" s="52" t="s">
        <v>44</v>
      </c>
    </row>
    <row r="40" spans="1:42" s="53" customFormat="1" ht="15.75">
      <c r="A40" s="54"/>
      <c r="B40" s="55" t="s">
        <v>45</v>
      </c>
      <c r="C40" s="56"/>
      <c r="D40" s="56"/>
      <c r="E40" s="97"/>
      <c r="F40" s="56"/>
      <c r="G40" s="56"/>
      <c r="H40" s="56"/>
      <c r="I40" s="56"/>
      <c r="J40" s="56"/>
      <c r="K40" s="46"/>
      <c r="L40" s="47"/>
      <c r="M40" s="60"/>
      <c r="N40" s="60"/>
      <c r="O40" s="61"/>
      <c r="P40" s="60"/>
      <c r="Q40" s="60"/>
      <c r="R40" s="71"/>
      <c r="S40" s="61"/>
      <c r="T40" s="48" t="e">
        <f t="shared" si="7"/>
        <v>#DIV/0!</v>
      </c>
      <c r="U40" s="50">
        <f t="shared" si="8"/>
        <v>0</v>
      </c>
      <c r="V40" s="60"/>
      <c r="W40" s="60"/>
      <c r="X40" s="61"/>
      <c r="Y40" s="48" t="e">
        <f t="shared" si="9"/>
        <v>#DIV/0!</v>
      </c>
      <c r="Z40" s="60"/>
      <c r="AA40" s="60"/>
      <c r="AB40" s="71"/>
      <c r="AC40" s="61"/>
      <c r="AD40" s="48" t="e">
        <f t="shared" si="0"/>
        <v>#DIV/0!</v>
      </c>
      <c r="AE40" s="60"/>
      <c r="AF40" s="60"/>
      <c r="AG40" s="61"/>
      <c r="AH40" s="48" t="e">
        <f t="shared" si="15"/>
        <v>#DIV/0!</v>
      </c>
      <c r="AI40" s="60"/>
      <c r="AJ40" s="98"/>
      <c r="AK40" s="44">
        <f t="shared" si="1"/>
        <v>0</v>
      </c>
      <c r="AL40" s="61"/>
      <c r="AM40" s="61"/>
      <c r="AN40" s="61"/>
      <c r="AO40" s="93"/>
      <c r="AP40" s="52"/>
    </row>
    <row r="41" spans="1:42" s="53" customFormat="1" ht="29.25" customHeight="1">
      <c r="A41" s="64" t="s">
        <v>82</v>
      </c>
      <c r="B41" s="65" t="s">
        <v>83</v>
      </c>
      <c r="C41" s="66" t="s">
        <v>43</v>
      </c>
      <c r="D41" s="66">
        <f t="shared" si="2"/>
        <v>7349.75</v>
      </c>
      <c r="E41" s="67">
        <f>SUM(E43:E51)</f>
        <v>29399</v>
      </c>
      <c r="F41" s="68">
        <f>SUM(F43:F51)</f>
        <v>29822</v>
      </c>
      <c r="G41" s="68">
        <f>SUM(G43:G51)</f>
        <v>28977</v>
      </c>
      <c r="H41" s="69">
        <f>SUM(H43:H51)</f>
        <v>7493</v>
      </c>
      <c r="I41" s="69">
        <f>SUM(I43:I51)</f>
        <v>13891</v>
      </c>
      <c r="J41" s="48">
        <f>I41-H41</f>
        <v>6398</v>
      </c>
      <c r="K41" s="46">
        <f t="shared" si="3"/>
        <v>21906</v>
      </c>
      <c r="L41" s="47">
        <f t="shared" si="4"/>
        <v>85.38636060322969</v>
      </c>
      <c r="M41" s="69">
        <f>SUM(M43:M51)</f>
        <v>6621</v>
      </c>
      <c r="N41" s="69">
        <f>SUM(N43:N51)</f>
        <v>14414</v>
      </c>
      <c r="O41" s="48">
        <f t="shared" si="5"/>
        <v>7793</v>
      </c>
      <c r="P41" s="69">
        <f>SUM(P43:P51)</f>
        <v>14114</v>
      </c>
      <c r="Q41" s="69">
        <f>SUM(Q43:Q51)</f>
        <v>28305</v>
      </c>
      <c r="R41" s="70">
        <f>SUM(R43:R51)</f>
        <v>28305</v>
      </c>
      <c r="S41" s="48">
        <f t="shared" si="6"/>
        <v>14191</v>
      </c>
      <c r="T41" s="48">
        <f t="shared" si="7"/>
        <v>100.5455576023806</v>
      </c>
      <c r="U41" s="50">
        <f t="shared" si="8"/>
        <v>15285</v>
      </c>
      <c r="V41" s="69">
        <f>SUM(V43:V51)</f>
        <v>7569</v>
      </c>
      <c r="W41" s="69">
        <f>SUM(W43:W51)</f>
        <v>14678</v>
      </c>
      <c r="X41" s="48">
        <f>W41-V41</f>
        <v>7109</v>
      </c>
      <c r="Y41" s="48">
        <f t="shared" si="9"/>
        <v>93.92257894041484</v>
      </c>
      <c r="Z41" s="69">
        <f>SUM(Z43:Z51)</f>
        <v>21683</v>
      </c>
      <c r="AA41" s="69">
        <f>SUM(AA43:AA51)</f>
        <v>42983</v>
      </c>
      <c r="AB41" s="70">
        <f>SUM(AB43:AB51)</f>
        <v>42983</v>
      </c>
      <c r="AC41" s="48">
        <f>AA41-Z41</f>
        <v>21300</v>
      </c>
      <c r="AD41" s="48">
        <f t="shared" si="0"/>
        <v>98.23363925656042</v>
      </c>
      <c r="AE41" s="69">
        <f>SUM(AE43:AE51)</f>
        <v>8125</v>
      </c>
      <c r="AF41" s="69">
        <f>SUM(AF43:AF51)</f>
        <v>14850</v>
      </c>
      <c r="AG41" s="48">
        <f>AF41-AE41</f>
        <v>6725</v>
      </c>
      <c r="AH41" s="48">
        <f t="shared" si="15"/>
        <v>82.76923076923077</v>
      </c>
      <c r="AI41" s="69">
        <f>SUM(AI43:AI51)</f>
        <v>29399</v>
      </c>
      <c r="AJ41" s="69">
        <f>SUM(AJ43:AJ51)</f>
        <v>101690</v>
      </c>
      <c r="AK41" s="44">
        <f t="shared" si="1"/>
        <v>57833</v>
      </c>
      <c r="AL41" s="69">
        <f>SUM(AL43:AL51)</f>
        <v>57833</v>
      </c>
      <c r="AM41" s="69">
        <f>SUM(AM43:AM51)</f>
        <v>57833</v>
      </c>
      <c r="AN41" s="48">
        <f>AJ41-AI41</f>
        <v>72291</v>
      </c>
      <c r="AO41" s="51">
        <f t="shared" si="10"/>
        <v>245.8961189156094</v>
      </c>
      <c r="AP41" s="83" t="s">
        <v>44</v>
      </c>
    </row>
    <row r="42" spans="1:42" s="53" customFormat="1" ht="15.75">
      <c r="A42" s="54"/>
      <c r="B42" s="99" t="s">
        <v>84</v>
      </c>
      <c r="C42" s="56"/>
      <c r="D42" s="100"/>
      <c r="E42" s="101"/>
      <c r="F42" s="91"/>
      <c r="G42" s="91"/>
      <c r="H42" s="98"/>
      <c r="I42" s="98"/>
      <c r="J42" s="61"/>
      <c r="K42" s="102"/>
      <c r="L42" s="103"/>
      <c r="M42" s="61"/>
      <c r="N42" s="61"/>
      <c r="O42" s="48"/>
      <c r="P42" s="61"/>
      <c r="Q42" s="61"/>
      <c r="R42" s="71"/>
      <c r="S42" s="48"/>
      <c r="T42" s="48" t="e">
        <f t="shared" si="7"/>
        <v>#DIV/0!</v>
      </c>
      <c r="U42" s="50">
        <f t="shared" si="8"/>
        <v>0</v>
      </c>
      <c r="V42" s="61"/>
      <c r="W42" s="61"/>
      <c r="X42" s="48"/>
      <c r="Y42" s="48" t="e">
        <f t="shared" si="9"/>
        <v>#DIV/0!</v>
      </c>
      <c r="Z42" s="61"/>
      <c r="AA42" s="61"/>
      <c r="AB42" s="71"/>
      <c r="AC42" s="48"/>
      <c r="AD42" s="48" t="e">
        <f t="shared" si="0"/>
        <v>#DIV/0!</v>
      </c>
      <c r="AE42" s="61"/>
      <c r="AF42" s="61"/>
      <c r="AG42" s="48"/>
      <c r="AH42" s="51" t="e">
        <f t="shared" si="15"/>
        <v>#DIV/0!</v>
      </c>
      <c r="AI42" s="104"/>
      <c r="AJ42" s="105"/>
      <c r="AK42" s="69">
        <f t="shared" si="1"/>
        <v>0</v>
      </c>
      <c r="AL42" s="61"/>
      <c r="AM42" s="93"/>
      <c r="AN42" s="104"/>
      <c r="AO42" s="60"/>
      <c r="AP42" s="106"/>
    </row>
    <row r="43" spans="1:42" s="53" customFormat="1" ht="39.75" customHeight="1">
      <c r="A43" s="64" t="s">
        <v>85</v>
      </c>
      <c r="B43" s="107" t="s">
        <v>86</v>
      </c>
      <c r="C43" s="66" t="s">
        <v>43</v>
      </c>
      <c r="D43" s="108">
        <f t="shared" si="2"/>
        <v>51.75</v>
      </c>
      <c r="E43" s="42">
        <v>207</v>
      </c>
      <c r="F43" s="43">
        <v>199</v>
      </c>
      <c r="G43" s="43">
        <v>215</v>
      </c>
      <c r="H43" s="43">
        <v>60</v>
      </c>
      <c r="I43" s="44">
        <v>60</v>
      </c>
      <c r="J43" s="45">
        <f aca="true" t="shared" si="17" ref="J43:J51">I43-H43</f>
        <v>0</v>
      </c>
      <c r="K43" s="46">
        <f t="shared" si="3"/>
        <v>147</v>
      </c>
      <c r="L43" s="47">
        <f t="shared" si="4"/>
        <v>0</v>
      </c>
      <c r="M43" s="45">
        <v>47</v>
      </c>
      <c r="N43" s="45">
        <v>46</v>
      </c>
      <c r="O43" s="48">
        <f t="shared" si="5"/>
        <v>-1</v>
      </c>
      <c r="P43" s="45">
        <f>H43+M43</f>
        <v>107</v>
      </c>
      <c r="Q43" s="45">
        <f>I43+N43</f>
        <v>106</v>
      </c>
      <c r="R43" s="109">
        <v>106</v>
      </c>
      <c r="S43" s="48">
        <f t="shared" si="6"/>
        <v>-1</v>
      </c>
      <c r="T43" s="48">
        <f t="shared" si="7"/>
        <v>-0.9345794392523317</v>
      </c>
      <c r="U43" s="50">
        <f t="shared" si="8"/>
        <v>100</v>
      </c>
      <c r="V43" s="45">
        <v>31</v>
      </c>
      <c r="W43" s="45">
        <v>31</v>
      </c>
      <c r="X43" s="48">
        <f aca="true" t="shared" si="18" ref="X43:X52">W43-V43</f>
        <v>0</v>
      </c>
      <c r="Y43" s="48">
        <f t="shared" si="9"/>
        <v>0</v>
      </c>
      <c r="Z43" s="45">
        <f>P43+V43</f>
        <v>138</v>
      </c>
      <c r="AA43" s="45">
        <f>Q43+W43</f>
        <v>137</v>
      </c>
      <c r="AB43" s="109">
        <v>137</v>
      </c>
      <c r="AC43" s="48">
        <f aca="true" t="shared" si="19" ref="AC43:AC59">AA43-Z43</f>
        <v>-1</v>
      </c>
      <c r="AD43" s="48">
        <f t="shared" si="0"/>
        <v>-0.7246376811594217</v>
      </c>
      <c r="AE43" s="45">
        <f>AI43-Z43</f>
        <v>69</v>
      </c>
      <c r="AF43" s="45">
        <v>61</v>
      </c>
      <c r="AG43" s="48">
        <f aca="true" t="shared" si="20" ref="AG43:AG52">AF43-AE43</f>
        <v>-8</v>
      </c>
      <c r="AH43" s="51">
        <f t="shared" si="15"/>
        <v>-11.59420289855072</v>
      </c>
      <c r="AI43" s="110">
        <v>207</v>
      </c>
      <c r="AJ43" s="110">
        <v>0</v>
      </c>
      <c r="AK43" s="44">
        <f t="shared" si="1"/>
        <v>198</v>
      </c>
      <c r="AL43" s="45">
        <v>198</v>
      </c>
      <c r="AM43" s="51">
        <v>198</v>
      </c>
      <c r="AN43" s="110">
        <f aca="true" t="shared" si="21" ref="AN43:AN59">AJ43-AI43</f>
        <v>-207</v>
      </c>
      <c r="AO43" s="48">
        <f t="shared" si="10"/>
        <v>-100</v>
      </c>
      <c r="AP43" s="111" t="s">
        <v>87</v>
      </c>
    </row>
    <row r="44" spans="1:42" s="53" customFormat="1" ht="27.75" customHeight="1">
      <c r="A44" s="39" t="s">
        <v>88</v>
      </c>
      <c r="B44" s="112" t="s">
        <v>89</v>
      </c>
      <c r="C44" s="41" t="s">
        <v>43</v>
      </c>
      <c r="D44" s="41">
        <f t="shared" si="2"/>
        <v>6423.5</v>
      </c>
      <c r="E44" s="42">
        <v>25694</v>
      </c>
      <c r="F44" s="43">
        <v>26728</v>
      </c>
      <c r="G44" s="43">
        <v>24661</v>
      </c>
      <c r="H44" s="43">
        <v>6423</v>
      </c>
      <c r="I44" s="44">
        <v>12821</v>
      </c>
      <c r="J44" s="45">
        <f t="shared" si="17"/>
        <v>6398</v>
      </c>
      <c r="K44" s="46">
        <f t="shared" si="3"/>
        <v>19271</v>
      </c>
      <c r="L44" s="47">
        <f t="shared" si="4"/>
        <v>99.61077378172195</v>
      </c>
      <c r="M44" s="45">
        <v>6424</v>
      </c>
      <c r="N44" s="45">
        <v>14284</v>
      </c>
      <c r="O44" s="45">
        <f t="shared" si="5"/>
        <v>7860</v>
      </c>
      <c r="P44" s="45">
        <f aca="true" t="shared" si="22" ref="P44:Q51">H44+M44</f>
        <v>12847</v>
      </c>
      <c r="Q44" s="45">
        <f t="shared" si="22"/>
        <v>27105</v>
      </c>
      <c r="R44" s="109">
        <v>27105</v>
      </c>
      <c r="S44" s="45">
        <f t="shared" si="6"/>
        <v>14258</v>
      </c>
      <c r="T44" s="45">
        <f t="shared" si="7"/>
        <v>110.98310889701875</v>
      </c>
      <c r="U44" s="109">
        <f t="shared" si="8"/>
        <v>12847</v>
      </c>
      <c r="V44" s="45">
        <v>6424</v>
      </c>
      <c r="W44" s="45">
        <v>13497</v>
      </c>
      <c r="X44" s="45">
        <f t="shared" si="18"/>
        <v>7073</v>
      </c>
      <c r="Y44" s="45">
        <f t="shared" si="9"/>
        <v>110.10273972602738</v>
      </c>
      <c r="Z44" s="45">
        <f aca="true" t="shared" si="23" ref="Z44:AA51">P44+V44</f>
        <v>19271</v>
      </c>
      <c r="AA44" s="45">
        <f t="shared" si="23"/>
        <v>40602</v>
      </c>
      <c r="AB44" s="109">
        <v>40602</v>
      </c>
      <c r="AC44" s="45">
        <f t="shared" si="19"/>
        <v>21331</v>
      </c>
      <c r="AD44" s="45">
        <f t="shared" si="0"/>
        <v>110.68963727881274</v>
      </c>
      <c r="AE44" s="45">
        <f aca="true" t="shared" si="24" ref="AE44:AE51">AI44-Z44</f>
        <v>6423</v>
      </c>
      <c r="AF44" s="45">
        <v>12565</v>
      </c>
      <c r="AG44" s="45">
        <f t="shared" si="20"/>
        <v>6142</v>
      </c>
      <c r="AH44" s="45">
        <f t="shared" si="15"/>
        <v>95.62509730655458</v>
      </c>
      <c r="AI44" s="45">
        <v>25694</v>
      </c>
      <c r="AJ44" s="45">
        <v>95777</v>
      </c>
      <c r="AK44" s="44">
        <f t="shared" si="1"/>
        <v>53167</v>
      </c>
      <c r="AL44" s="45">
        <v>53167</v>
      </c>
      <c r="AM44" s="45">
        <v>53167</v>
      </c>
      <c r="AN44" s="45">
        <f t="shared" si="21"/>
        <v>70083</v>
      </c>
      <c r="AO44" s="45">
        <f t="shared" si="10"/>
        <v>272.7601774733401</v>
      </c>
      <c r="AP44" s="83" t="s">
        <v>90</v>
      </c>
    </row>
    <row r="45" spans="1:42" s="53" customFormat="1" ht="30" customHeight="1">
      <c r="A45" s="64" t="s">
        <v>91</v>
      </c>
      <c r="B45" s="113" t="s">
        <v>92</v>
      </c>
      <c r="C45" s="41" t="s">
        <v>43</v>
      </c>
      <c r="D45" s="41">
        <f t="shared" si="2"/>
        <v>240.75</v>
      </c>
      <c r="E45" s="67">
        <v>963</v>
      </c>
      <c r="F45" s="68">
        <v>973</v>
      </c>
      <c r="G45" s="68">
        <v>953</v>
      </c>
      <c r="H45" s="68">
        <v>0</v>
      </c>
      <c r="I45" s="69">
        <v>0</v>
      </c>
      <c r="J45" s="45">
        <f t="shared" si="17"/>
        <v>0</v>
      </c>
      <c r="K45" s="46">
        <f t="shared" si="3"/>
        <v>963</v>
      </c>
      <c r="L45" s="47" t="e">
        <f t="shared" si="4"/>
        <v>#DIV/0!</v>
      </c>
      <c r="M45" s="48">
        <v>0</v>
      </c>
      <c r="N45" s="48">
        <v>0</v>
      </c>
      <c r="O45" s="48">
        <f t="shared" si="5"/>
        <v>0</v>
      </c>
      <c r="P45" s="45">
        <f t="shared" si="22"/>
        <v>0</v>
      </c>
      <c r="Q45" s="45">
        <f t="shared" si="22"/>
        <v>0</v>
      </c>
      <c r="R45" s="50">
        <v>0</v>
      </c>
      <c r="S45" s="48">
        <f t="shared" si="6"/>
        <v>0</v>
      </c>
      <c r="T45" s="48" t="e">
        <f t="shared" si="7"/>
        <v>#DIV/0!</v>
      </c>
      <c r="U45" s="50">
        <f t="shared" si="8"/>
        <v>963</v>
      </c>
      <c r="V45" s="48">
        <v>0</v>
      </c>
      <c r="W45" s="48">
        <v>0</v>
      </c>
      <c r="X45" s="48">
        <f t="shared" si="18"/>
        <v>0</v>
      </c>
      <c r="Y45" s="48" t="e">
        <f t="shared" si="9"/>
        <v>#DIV/0!</v>
      </c>
      <c r="Z45" s="45">
        <f t="shared" si="23"/>
        <v>0</v>
      </c>
      <c r="AA45" s="45">
        <f t="shared" si="23"/>
        <v>0</v>
      </c>
      <c r="AB45" s="50">
        <v>0</v>
      </c>
      <c r="AC45" s="48">
        <f t="shared" si="19"/>
        <v>0</v>
      </c>
      <c r="AD45" s="48" t="e">
        <f t="shared" si="0"/>
        <v>#DIV/0!</v>
      </c>
      <c r="AE45" s="45">
        <f t="shared" si="24"/>
        <v>963</v>
      </c>
      <c r="AF45" s="45">
        <v>796</v>
      </c>
      <c r="AG45" s="48">
        <f t="shared" si="20"/>
        <v>-167</v>
      </c>
      <c r="AH45" s="48">
        <f t="shared" si="15"/>
        <v>-17.341640706126682</v>
      </c>
      <c r="AI45" s="45">
        <v>963</v>
      </c>
      <c r="AJ45" s="48">
        <v>1673</v>
      </c>
      <c r="AK45" s="44">
        <f t="shared" si="1"/>
        <v>796</v>
      </c>
      <c r="AL45" s="48">
        <v>796</v>
      </c>
      <c r="AM45" s="48">
        <v>796</v>
      </c>
      <c r="AN45" s="48">
        <f t="shared" si="21"/>
        <v>710</v>
      </c>
      <c r="AO45" s="74">
        <f t="shared" si="10"/>
        <v>73.72793354101765</v>
      </c>
      <c r="AP45" s="52" t="s">
        <v>93</v>
      </c>
    </row>
    <row r="46" spans="1:42" s="53" customFormat="1" ht="31.5" customHeight="1">
      <c r="A46" s="64" t="s">
        <v>94</v>
      </c>
      <c r="B46" s="114" t="s">
        <v>95</v>
      </c>
      <c r="C46" s="41" t="s">
        <v>43</v>
      </c>
      <c r="D46" s="41">
        <f t="shared" si="2"/>
        <v>130</v>
      </c>
      <c r="E46" s="67">
        <v>520</v>
      </c>
      <c r="F46" s="68">
        <v>500</v>
      </c>
      <c r="G46" s="68">
        <v>540</v>
      </c>
      <c r="H46" s="69">
        <v>0</v>
      </c>
      <c r="I46" s="69">
        <v>0</v>
      </c>
      <c r="J46" s="45">
        <f t="shared" si="17"/>
        <v>0</v>
      </c>
      <c r="K46" s="46">
        <f t="shared" si="3"/>
        <v>520</v>
      </c>
      <c r="L46" s="47" t="e">
        <f t="shared" si="4"/>
        <v>#DIV/0!</v>
      </c>
      <c r="M46" s="48">
        <v>0</v>
      </c>
      <c r="N46" s="48">
        <v>0</v>
      </c>
      <c r="O46" s="48">
        <f t="shared" si="5"/>
        <v>0</v>
      </c>
      <c r="P46" s="45">
        <f t="shared" si="22"/>
        <v>0</v>
      </c>
      <c r="Q46" s="45">
        <f t="shared" si="22"/>
        <v>0</v>
      </c>
      <c r="R46" s="50">
        <v>0</v>
      </c>
      <c r="S46" s="48">
        <f t="shared" si="6"/>
        <v>0</v>
      </c>
      <c r="T46" s="48" t="e">
        <f t="shared" si="7"/>
        <v>#DIV/0!</v>
      </c>
      <c r="U46" s="50">
        <f t="shared" si="8"/>
        <v>520</v>
      </c>
      <c r="V46" s="48">
        <v>520</v>
      </c>
      <c r="W46" s="48">
        <v>576</v>
      </c>
      <c r="X46" s="48">
        <f t="shared" si="18"/>
        <v>56</v>
      </c>
      <c r="Y46" s="48">
        <f t="shared" si="9"/>
        <v>10.769230769230774</v>
      </c>
      <c r="Z46" s="45">
        <f t="shared" si="23"/>
        <v>520</v>
      </c>
      <c r="AA46" s="45">
        <f t="shared" si="23"/>
        <v>576</v>
      </c>
      <c r="AB46" s="50">
        <v>576</v>
      </c>
      <c r="AC46" s="48">
        <f t="shared" si="19"/>
        <v>56</v>
      </c>
      <c r="AD46" s="48">
        <f t="shared" si="0"/>
        <v>10.769230769230774</v>
      </c>
      <c r="AE46" s="45">
        <f t="shared" si="24"/>
        <v>0</v>
      </c>
      <c r="AF46" s="45">
        <v>0</v>
      </c>
      <c r="AG46" s="48">
        <f t="shared" si="20"/>
        <v>0</v>
      </c>
      <c r="AH46" s="48" t="e">
        <f t="shared" si="15"/>
        <v>#DIV/0!</v>
      </c>
      <c r="AI46" s="45">
        <v>520</v>
      </c>
      <c r="AJ46" s="48">
        <v>459</v>
      </c>
      <c r="AK46" s="44">
        <f t="shared" si="1"/>
        <v>576</v>
      </c>
      <c r="AL46" s="48">
        <v>576</v>
      </c>
      <c r="AM46" s="48">
        <v>576</v>
      </c>
      <c r="AN46" s="69">
        <f t="shared" si="21"/>
        <v>-61</v>
      </c>
      <c r="AO46" s="51">
        <f t="shared" si="10"/>
        <v>-11.730769230769226</v>
      </c>
      <c r="AP46" s="83" t="s">
        <v>96</v>
      </c>
    </row>
    <row r="47" spans="1:42" s="53" customFormat="1" ht="32.25" customHeight="1">
      <c r="A47" s="64" t="s">
        <v>97</v>
      </c>
      <c r="B47" s="114" t="s">
        <v>98</v>
      </c>
      <c r="C47" s="41" t="s">
        <v>43</v>
      </c>
      <c r="D47" s="41">
        <f t="shared" si="2"/>
        <v>331.75</v>
      </c>
      <c r="E47" s="67">
        <v>1327</v>
      </c>
      <c r="F47" s="68">
        <v>1276</v>
      </c>
      <c r="G47" s="68">
        <v>1378</v>
      </c>
      <c r="H47" s="69">
        <v>46</v>
      </c>
      <c r="I47" s="69">
        <v>46</v>
      </c>
      <c r="J47" s="45">
        <f t="shared" si="17"/>
        <v>0</v>
      </c>
      <c r="K47" s="46">
        <f t="shared" si="3"/>
        <v>1281</v>
      </c>
      <c r="L47" s="47">
        <f t="shared" si="4"/>
        <v>0</v>
      </c>
      <c r="M47" s="48">
        <v>150</v>
      </c>
      <c r="N47" s="48">
        <v>84</v>
      </c>
      <c r="O47" s="48">
        <f t="shared" si="5"/>
        <v>-66</v>
      </c>
      <c r="P47" s="45">
        <f t="shared" si="22"/>
        <v>196</v>
      </c>
      <c r="Q47" s="45">
        <f t="shared" si="22"/>
        <v>130</v>
      </c>
      <c r="R47" s="50">
        <v>130</v>
      </c>
      <c r="S47" s="48">
        <f t="shared" si="6"/>
        <v>-66</v>
      </c>
      <c r="T47" s="48">
        <f t="shared" si="7"/>
        <v>-33.673469387755105</v>
      </c>
      <c r="U47" s="50">
        <f t="shared" si="8"/>
        <v>1131</v>
      </c>
      <c r="V47" s="48">
        <v>565</v>
      </c>
      <c r="W47" s="48">
        <v>545</v>
      </c>
      <c r="X47" s="48">
        <f t="shared" si="18"/>
        <v>-20</v>
      </c>
      <c r="Y47" s="48">
        <f t="shared" si="9"/>
        <v>-3.5398230088495666</v>
      </c>
      <c r="Z47" s="45">
        <f t="shared" si="23"/>
        <v>761</v>
      </c>
      <c r="AA47" s="45">
        <f t="shared" si="23"/>
        <v>675</v>
      </c>
      <c r="AB47" s="50">
        <v>675</v>
      </c>
      <c r="AC47" s="48">
        <f t="shared" si="19"/>
        <v>-86</v>
      </c>
      <c r="AD47" s="48">
        <f t="shared" si="0"/>
        <v>-11.300919842312751</v>
      </c>
      <c r="AE47" s="45">
        <f t="shared" si="24"/>
        <v>566</v>
      </c>
      <c r="AF47" s="45">
        <v>130</v>
      </c>
      <c r="AG47" s="48">
        <f t="shared" si="20"/>
        <v>-436</v>
      </c>
      <c r="AH47" s="48">
        <f t="shared" si="15"/>
        <v>-77.03180212014135</v>
      </c>
      <c r="AI47" s="45">
        <v>1327</v>
      </c>
      <c r="AJ47" s="48">
        <v>1451</v>
      </c>
      <c r="AK47" s="44">
        <f t="shared" si="1"/>
        <v>805</v>
      </c>
      <c r="AL47" s="48">
        <v>805</v>
      </c>
      <c r="AM47" s="48">
        <v>805</v>
      </c>
      <c r="AN47" s="48">
        <f t="shared" si="21"/>
        <v>124</v>
      </c>
      <c r="AO47" s="63">
        <f t="shared" si="10"/>
        <v>9.344385832705356</v>
      </c>
      <c r="AP47" s="52" t="s">
        <v>99</v>
      </c>
    </row>
    <row r="48" spans="1:42" s="53" customFormat="1" ht="42.75" customHeight="1">
      <c r="A48" s="64" t="s">
        <v>100</v>
      </c>
      <c r="B48" s="114" t="s">
        <v>101</v>
      </c>
      <c r="C48" s="41" t="s">
        <v>43</v>
      </c>
      <c r="D48" s="41">
        <f t="shared" si="2"/>
        <v>12.25</v>
      </c>
      <c r="E48" s="67">
        <v>49</v>
      </c>
      <c r="F48" s="68">
        <v>65</v>
      </c>
      <c r="G48" s="68">
        <v>33</v>
      </c>
      <c r="H48" s="69">
        <v>0</v>
      </c>
      <c r="I48" s="69">
        <v>0</v>
      </c>
      <c r="J48" s="45">
        <f t="shared" si="17"/>
        <v>0</v>
      </c>
      <c r="K48" s="46">
        <f t="shared" si="3"/>
        <v>49</v>
      </c>
      <c r="L48" s="47" t="e">
        <f t="shared" si="4"/>
        <v>#DIV/0!</v>
      </c>
      <c r="M48" s="48">
        <v>0</v>
      </c>
      <c r="N48" s="48">
        <v>0</v>
      </c>
      <c r="O48" s="48">
        <f t="shared" si="5"/>
        <v>0</v>
      </c>
      <c r="P48" s="45">
        <f t="shared" si="22"/>
        <v>0</v>
      </c>
      <c r="Q48" s="45">
        <f t="shared" si="22"/>
        <v>0</v>
      </c>
      <c r="R48" s="50">
        <v>0</v>
      </c>
      <c r="S48" s="48">
        <f t="shared" si="6"/>
        <v>0</v>
      </c>
      <c r="T48" s="48" t="e">
        <f t="shared" si="7"/>
        <v>#DIV/0!</v>
      </c>
      <c r="U48" s="50">
        <f t="shared" si="8"/>
        <v>49</v>
      </c>
      <c r="V48" s="48">
        <v>29</v>
      </c>
      <c r="W48" s="48">
        <v>29</v>
      </c>
      <c r="X48" s="48">
        <f t="shared" si="18"/>
        <v>0</v>
      </c>
      <c r="Y48" s="48">
        <f t="shared" si="9"/>
        <v>0</v>
      </c>
      <c r="Z48" s="45">
        <f t="shared" si="23"/>
        <v>29</v>
      </c>
      <c r="AA48" s="45">
        <f t="shared" si="23"/>
        <v>29</v>
      </c>
      <c r="AB48" s="50">
        <v>29</v>
      </c>
      <c r="AC48" s="48">
        <f t="shared" si="19"/>
        <v>0</v>
      </c>
      <c r="AD48" s="48">
        <f t="shared" si="0"/>
        <v>0</v>
      </c>
      <c r="AE48" s="45">
        <f t="shared" si="24"/>
        <v>20</v>
      </c>
      <c r="AF48" s="45">
        <v>17</v>
      </c>
      <c r="AG48" s="48">
        <f t="shared" si="20"/>
        <v>-3</v>
      </c>
      <c r="AH48" s="48">
        <f t="shared" si="15"/>
        <v>-15</v>
      </c>
      <c r="AI48" s="45">
        <v>49</v>
      </c>
      <c r="AJ48" s="48">
        <v>44</v>
      </c>
      <c r="AK48" s="44">
        <f t="shared" si="1"/>
        <v>46</v>
      </c>
      <c r="AL48" s="48">
        <v>46</v>
      </c>
      <c r="AM48" s="48">
        <v>46</v>
      </c>
      <c r="AN48" s="48">
        <f t="shared" si="21"/>
        <v>-5</v>
      </c>
      <c r="AO48" s="74">
        <f t="shared" si="10"/>
        <v>-10.204081632653057</v>
      </c>
      <c r="AP48" s="72" t="s">
        <v>102</v>
      </c>
    </row>
    <row r="49" spans="1:42" s="53" customFormat="1" ht="31.5">
      <c r="A49" s="64" t="s">
        <v>103</v>
      </c>
      <c r="B49" s="115" t="s">
        <v>104</v>
      </c>
      <c r="C49" s="41" t="s">
        <v>43</v>
      </c>
      <c r="D49" s="41">
        <f t="shared" si="2"/>
        <v>138.75</v>
      </c>
      <c r="E49" s="67">
        <v>555</v>
      </c>
      <c r="F49" s="68">
        <v>0</v>
      </c>
      <c r="G49" s="68">
        <v>1109</v>
      </c>
      <c r="H49" s="69">
        <v>964</v>
      </c>
      <c r="I49" s="69">
        <v>964</v>
      </c>
      <c r="J49" s="45">
        <f t="shared" si="17"/>
        <v>0</v>
      </c>
      <c r="K49" s="46">
        <f t="shared" si="3"/>
        <v>-409</v>
      </c>
      <c r="L49" s="47">
        <f t="shared" si="4"/>
        <v>0</v>
      </c>
      <c r="M49" s="48">
        <v>0</v>
      </c>
      <c r="N49" s="48">
        <v>0</v>
      </c>
      <c r="O49" s="48">
        <f t="shared" si="5"/>
        <v>0</v>
      </c>
      <c r="P49" s="45">
        <f t="shared" si="22"/>
        <v>964</v>
      </c>
      <c r="Q49" s="45">
        <f t="shared" si="22"/>
        <v>964</v>
      </c>
      <c r="R49" s="50">
        <v>964</v>
      </c>
      <c r="S49" s="48">
        <f t="shared" si="6"/>
        <v>0</v>
      </c>
      <c r="T49" s="48">
        <f t="shared" si="7"/>
        <v>0</v>
      </c>
      <c r="U49" s="50">
        <f t="shared" si="8"/>
        <v>-409</v>
      </c>
      <c r="V49" s="48">
        <v>0</v>
      </c>
      <c r="W49" s="48">
        <v>0</v>
      </c>
      <c r="X49" s="48">
        <f t="shared" si="18"/>
        <v>0</v>
      </c>
      <c r="Y49" s="48" t="e">
        <f t="shared" si="9"/>
        <v>#DIV/0!</v>
      </c>
      <c r="Z49" s="45">
        <f t="shared" si="23"/>
        <v>964</v>
      </c>
      <c r="AA49" s="45">
        <f t="shared" si="23"/>
        <v>964</v>
      </c>
      <c r="AB49" s="50">
        <v>964</v>
      </c>
      <c r="AC49" s="48">
        <f t="shared" si="19"/>
        <v>0</v>
      </c>
      <c r="AD49" s="48">
        <f t="shared" si="0"/>
        <v>0</v>
      </c>
      <c r="AE49" s="45">
        <v>0</v>
      </c>
      <c r="AF49" s="45">
        <v>1206</v>
      </c>
      <c r="AG49" s="48">
        <f t="shared" si="20"/>
        <v>1206</v>
      </c>
      <c r="AH49" s="48" t="e">
        <f t="shared" si="15"/>
        <v>#DIV/0!</v>
      </c>
      <c r="AI49" s="45">
        <v>555</v>
      </c>
      <c r="AJ49" s="48">
        <v>2198</v>
      </c>
      <c r="AK49" s="44">
        <f t="shared" si="1"/>
        <v>2170</v>
      </c>
      <c r="AL49" s="48">
        <v>2170</v>
      </c>
      <c r="AM49" s="48">
        <v>2170</v>
      </c>
      <c r="AN49" s="48">
        <f t="shared" si="21"/>
        <v>1643</v>
      </c>
      <c r="AO49" s="51">
        <f t="shared" si="10"/>
        <v>296.036036036036</v>
      </c>
      <c r="AP49" s="72" t="s">
        <v>105</v>
      </c>
    </row>
    <row r="50" spans="1:42" s="53" customFormat="1" ht="31.5">
      <c r="A50" s="64" t="s">
        <v>106</v>
      </c>
      <c r="B50" s="115" t="s">
        <v>107</v>
      </c>
      <c r="C50" s="41" t="s">
        <v>43</v>
      </c>
      <c r="D50" s="41">
        <f t="shared" si="2"/>
        <v>5.75</v>
      </c>
      <c r="E50" s="67">
        <v>23</v>
      </c>
      <c r="F50" s="68">
        <v>22</v>
      </c>
      <c r="G50" s="68">
        <v>24</v>
      </c>
      <c r="H50" s="69">
        <v>0</v>
      </c>
      <c r="I50" s="69">
        <v>0</v>
      </c>
      <c r="J50" s="45">
        <f t="shared" si="17"/>
        <v>0</v>
      </c>
      <c r="K50" s="46">
        <f t="shared" si="3"/>
        <v>23</v>
      </c>
      <c r="L50" s="47" t="e">
        <f t="shared" si="4"/>
        <v>#DIV/0!</v>
      </c>
      <c r="M50" s="48">
        <v>0</v>
      </c>
      <c r="N50" s="48">
        <v>0</v>
      </c>
      <c r="O50" s="48">
        <f t="shared" si="5"/>
        <v>0</v>
      </c>
      <c r="P50" s="45">
        <f t="shared" si="22"/>
        <v>0</v>
      </c>
      <c r="Q50" s="45">
        <f t="shared" si="22"/>
        <v>0</v>
      </c>
      <c r="R50" s="50">
        <v>0</v>
      </c>
      <c r="S50" s="48">
        <f t="shared" si="6"/>
        <v>0</v>
      </c>
      <c r="T50" s="48" t="e">
        <f t="shared" si="7"/>
        <v>#DIV/0!</v>
      </c>
      <c r="U50" s="50">
        <f t="shared" si="8"/>
        <v>23</v>
      </c>
      <c r="V50" s="48">
        <v>0</v>
      </c>
      <c r="W50" s="48">
        <v>0</v>
      </c>
      <c r="X50" s="48">
        <f t="shared" si="18"/>
        <v>0</v>
      </c>
      <c r="Y50" s="48" t="e">
        <f t="shared" si="9"/>
        <v>#DIV/0!</v>
      </c>
      <c r="Z50" s="45">
        <f t="shared" si="23"/>
        <v>0</v>
      </c>
      <c r="AA50" s="45">
        <f t="shared" si="23"/>
        <v>0</v>
      </c>
      <c r="AB50" s="50">
        <v>0</v>
      </c>
      <c r="AC50" s="48">
        <f t="shared" si="19"/>
        <v>0</v>
      </c>
      <c r="AD50" s="48" t="e">
        <f t="shared" si="0"/>
        <v>#DIV/0!</v>
      </c>
      <c r="AE50" s="45">
        <f t="shared" si="24"/>
        <v>23</v>
      </c>
      <c r="AF50" s="45">
        <v>20</v>
      </c>
      <c r="AG50" s="48">
        <f t="shared" si="20"/>
        <v>-3</v>
      </c>
      <c r="AH50" s="48">
        <f t="shared" si="15"/>
        <v>-13.043478260869563</v>
      </c>
      <c r="AI50" s="45">
        <v>23</v>
      </c>
      <c r="AJ50" s="48">
        <v>24</v>
      </c>
      <c r="AK50" s="44">
        <f t="shared" si="1"/>
        <v>20</v>
      </c>
      <c r="AL50" s="48">
        <v>20</v>
      </c>
      <c r="AM50" s="48">
        <v>20</v>
      </c>
      <c r="AN50" s="48">
        <f t="shared" si="21"/>
        <v>1</v>
      </c>
      <c r="AO50" s="51">
        <f t="shared" si="10"/>
        <v>4.347826086956516</v>
      </c>
      <c r="AP50" s="116" t="s">
        <v>108</v>
      </c>
    </row>
    <row r="51" spans="1:42" s="53" customFormat="1" ht="15.75" customHeight="1">
      <c r="A51" s="64" t="s">
        <v>109</v>
      </c>
      <c r="B51" s="117" t="s">
        <v>110</v>
      </c>
      <c r="C51" s="41" t="s">
        <v>43</v>
      </c>
      <c r="D51" s="41">
        <f t="shared" si="2"/>
        <v>15.25</v>
      </c>
      <c r="E51" s="67">
        <v>61</v>
      </c>
      <c r="F51" s="68">
        <v>59</v>
      </c>
      <c r="G51" s="68">
        <v>64</v>
      </c>
      <c r="H51" s="69">
        <v>0</v>
      </c>
      <c r="I51" s="69">
        <v>0</v>
      </c>
      <c r="J51" s="45">
        <f t="shared" si="17"/>
        <v>0</v>
      </c>
      <c r="K51" s="46">
        <f t="shared" si="3"/>
        <v>61</v>
      </c>
      <c r="L51" s="47" t="e">
        <f t="shared" si="4"/>
        <v>#DIV/0!</v>
      </c>
      <c r="M51" s="48">
        <v>0</v>
      </c>
      <c r="N51" s="48">
        <v>0</v>
      </c>
      <c r="O51" s="48">
        <f t="shared" si="5"/>
        <v>0</v>
      </c>
      <c r="P51" s="45">
        <f t="shared" si="22"/>
        <v>0</v>
      </c>
      <c r="Q51" s="45">
        <f t="shared" si="22"/>
        <v>0</v>
      </c>
      <c r="R51" s="50">
        <v>0</v>
      </c>
      <c r="S51" s="48">
        <f t="shared" si="6"/>
        <v>0</v>
      </c>
      <c r="T51" s="48" t="e">
        <f t="shared" si="7"/>
        <v>#DIV/0!</v>
      </c>
      <c r="U51" s="50">
        <f t="shared" si="8"/>
        <v>61</v>
      </c>
      <c r="V51" s="48">
        <v>0</v>
      </c>
      <c r="W51" s="48">
        <v>0</v>
      </c>
      <c r="X51" s="48">
        <f t="shared" si="18"/>
        <v>0</v>
      </c>
      <c r="Y51" s="48" t="e">
        <f t="shared" si="9"/>
        <v>#DIV/0!</v>
      </c>
      <c r="Z51" s="45">
        <f t="shared" si="23"/>
        <v>0</v>
      </c>
      <c r="AA51" s="45">
        <f t="shared" si="23"/>
        <v>0</v>
      </c>
      <c r="AB51" s="50">
        <v>0</v>
      </c>
      <c r="AC51" s="48">
        <f t="shared" si="19"/>
        <v>0</v>
      </c>
      <c r="AD51" s="48" t="e">
        <f t="shared" si="0"/>
        <v>#DIV/0!</v>
      </c>
      <c r="AE51" s="45">
        <f t="shared" si="24"/>
        <v>61</v>
      </c>
      <c r="AF51" s="45">
        <v>55</v>
      </c>
      <c r="AG51" s="48">
        <f t="shared" si="20"/>
        <v>-6</v>
      </c>
      <c r="AH51" s="48">
        <f t="shared" si="15"/>
        <v>-9.836065573770497</v>
      </c>
      <c r="AI51" s="45">
        <v>61</v>
      </c>
      <c r="AJ51" s="48">
        <v>64</v>
      </c>
      <c r="AK51" s="44">
        <f t="shared" si="1"/>
        <v>55</v>
      </c>
      <c r="AL51" s="48">
        <v>55</v>
      </c>
      <c r="AM51" s="48">
        <v>55</v>
      </c>
      <c r="AN51" s="48">
        <f t="shared" si="21"/>
        <v>3</v>
      </c>
      <c r="AO51" s="74">
        <f t="shared" si="10"/>
        <v>4.918032786885249</v>
      </c>
      <c r="AP51" s="116" t="s">
        <v>108</v>
      </c>
    </row>
    <row r="52" spans="1:42" s="53" customFormat="1" ht="31.5">
      <c r="A52" s="64" t="s">
        <v>111</v>
      </c>
      <c r="B52" s="40" t="s">
        <v>81</v>
      </c>
      <c r="C52" s="41" t="s">
        <v>43</v>
      </c>
      <c r="D52" s="41">
        <f t="shared" si="2"/>
        <v>2513</v>
      </c>
      <c r="E52" s="75">
        <f aca="true" t="shared" si="25" ref="E52:J52">SUM(E54:E57)</f>
        <v>10052</v>
      </c>
      <c r="F52" s="76">
        <f t="shared" si="25"/>
        <v>9685</v>
      </c>
      <c r="G52" s="76">
        <f t="shared" si="25"/>
        <v>10420</v>
      </c>
      <c r="H52" s="77">
        <f t="shared" si="25"/>
        <v>2512</v>
      </c>
      <c r="I52" s="77">
        <f t="shared" si="25"/>
        <v>2899</v>
      </c>
      <c r="J52" s="118">
        <f t="shared" si="25"/>
        <v>387</v>
      </c>
      <c r="K52" s="46">
        <f t="shared" si="3"/>
        <v>7540</v>
      </c>
      <c r="L52" s="47">
        <f t="shared" si="4"/>
        <v>15.406050955414003</v>
      </c>
      <c r="M52" s="77">
        <f>SUM(M54:M57)</f>
        <v>2603</v>
      </c>
      <c r="N52" s="77">
        <f>SUM(N54:N57)</f>
        <v>4585</v>
      </c>
      <c r="O52" s="48">
        <f t="shared" si="5"/>
        <v>1982</v>
      </c>
      <c r="P52" s="77">
        <f>SUM(P54:P57)</f>
        <v>5115</v>
      </c>
      <c r="Q52" s="77">
        <f>SUM(Q54:Q57)</f>
        <v>7484</v>
      </c>
      <c r="R52" s="78">
        <f>SUM(R54:R57)</f>
        <v>7569</v>
      </c>
      <c r="S52" s="48">
        <f t="shared" si="6"/>
        <v>2369</v>
      </c>
      <c r="T52" s="48">
        <f t="shared" si="7"/>
        <v>46.31476050830889</v>
      </c>
      <c r="U52" s="50">
        <f t="shared" si="8"/>
        <v>4937</v>
      </c>
      <c r="V52" s="77">
        <f>SUM(V54:V57)</f>
        <v>2592</v>
      </c>
      <c r="W52" s="77">
        <f>SUM(W54:W57)</f>
        <v>3252</v>
      </c>
      <c r="X52" s="48">
        <f t="shared" si="18"/>
        <v>660</v>
      </c>
      <c r="Y52" s="48">
        <f t="shared" si="9"/>
        <v>25.462962962962948</v>
      </c>
      <c r="Z52" s="77">
        <f>SUM(Z54:Z57)</f>
        <v>7707</v>
      </c>
      <c r="AA52" s="77">
        <f>SUM(AA54:AA57)</f>
        <v>10736</v>
      </c>
      <c r="AB52" s="78">
        <f>SUM(AB54:AB57)</f>
        <v>10855</v>
      </c>
      <c r="AC52" s="48">
        <f t="shared" si="19"/>
        <v>3029</v>
      </c>
      <c r="AD52" s="48">
        <f t="shared" si="0"/>
        <v>39.30193330738291</v>
      </c>
      <c r="AE52" s="77">
        <f>SUM(AE54:AE57)</f>
        <v>2345</v>
      </c>
      <c r="AF52" s="77">
        <f>SUM(AF54:AF57)</f>
        <v>5284</v>
      </c>
      <c r="AG52" s="48">
        <f t="shared" si="20"/>
        <v>2939</v>
      </c>
      <c r="AH52" s="48">
        <f t="shared" si="15"/>
        <v>125.33049040511725</v>
      </c>
      <c r="AI52" s="77">
        <f>SUM(AI54:AI57)</f>
        <v>10052</v>
      </c>
      <c r="AJ52" s="77">
        <f>SUM(AJ54:AJ57)</f>
        <v>15178</v>
      </c>
      <c r="AK52" s="44">
        <f t="shared" si="1"/>
        <v>16020</v>
      </c>
      <c r="AL52" s="77">
        <f>SUM(AL54:AL57)</f>
        <v>16181</v>
      </c>
      <c r="AM52" s="77">
        <f>SUM(AM54:AM57)</f>
        <v>16179</v>
      </c>
      <c r="AN52" s="48">
        <f t="shared" si="21"/>
        <v>5126</v>
      </c>
      <c r="AO52" s="51">
        <f t="shared" si="10"/>
        <v>50.99482690011939</v>
      </c>
      <c r="AP52" s="52" t="s">
        <v>44</v>
      </c>
    </row>
    <row r="53" spans="1:42" s="53" customFormat="1" ht="15.75">
      <c r="A53" s="54"/>
      <c r="B53" s="99" t="s">
        <v>84</v>
      </c>
      <c r="C53" s="56"/>
      <c r="D53" s="56"/>
      <c r="E53" s="57"/>
      <c r="F53" s="58"/>
      <c r="G53" s="58"/>
      <c r="H53" s="59"/>
      <c r="I53" s="59"/>
      <c r="J53" s="60"/>
      <c r="K53" s="46">
        <f t="shared" si="3"/>
        <v>0</v>
      </c>
      <c r="L53" s="47" t="e">
        <f t="shared" si="4"/>
        <v>#DIV/0!</v>
      </c>
      <c r="M53" s="60"/>
      <c r="N53" s="60"/>
      <c r="O53" s="61"/>
      <c r="P53" s="60"/>
      <c r="Q53" s="60"/>
      <c r="R53" s="71"/>
      <c r="S53" s="61">
        <f t="shared" si="6"/>
        <v>0</v>
      </c>
      <c r="T53" s="48" t="e">
        <f t="shared" si="7"/>
        <v>#DIV/0!</v>
      </c>
      <c r="U53" s="50">
        <f t="shared" si="8"/>
        <v>0</v>
      </c>
      <c r="V53" s="60"/>
      <c r="W53" s="60"/>
      <c r="X53" s="61"/>
      <c r="Y53" s="48" t="e">
        <f t="shared" si="9"/>
        <v>#DIV/0!</v>
      </c>
      <c r="Z53" s="60"/>
      <c r="AA53" s="60"/>
      <c r="AB53" s="71"/>
      <c r="AC53" s="61">
        <f t="shared" si="19"/>
        <v>0</v>
      </c>
      <c r="AD53" s="48" t="e">
        <f t="shared" si="0"/>
        <v>#DIV/0!</v>
      </c>
      <c r="AE53" s="60"/>
      <c r="AF53" s="60"/>
      <c r="AG53" s="61"/>
      <c r="AH53" s="48" t="e">
        <f t="shared" si="15"/>
        <v>#DIV/0!</v>
      </c>
      <c r="AI53" s="60"/>
      <c r="AJ53" s="79"/>
      <c r="AK53" s="59"/>
      <c r="AL53" s="61"/>
      <c r="AM53" s="61"/>
      <c r="AN53" s="61"/>
      <c r="AO53" s="60"/>
      <c r="AP53" s="119"/>
    </row>
    <row r="54" spans="1:42" s="53" customFormat="1" ht="44.25" customHeight="1">
      <c r="A54" s="64" t="s">
        <v>112</v>
      </c>
      <c r="B54" s="107" t="s">
        <v>113</v>
      </c>
      <c r="C54" s="66" t="s">
        <v>43</v>
      </c>
      <c r="D54" s="66">
        <f t="shared" si="2"/>
        <v>249.5</v>
      </c>
      <c r="E54" s="67">
        <v>998</v>
      </c>
      <c r="F54" s="68">
        <v>960</v>
      </c>
      <c r="G54" s="68">
        <v>1036</v>
      </c>
      <c r="H54" s="69">
        <v>249</v>
      </c>
      <c r="I54" s="69">
        <v>1299</v>
      </c>
      <c r="J54" s="48">
        <f aca="true" t="shared" si="26" ref="J54:J59">I54-H54</f>
        <v>1050</v>
      </c>
      <c r="K54" s="46">
        <f t="shared" si="3"/>
        <v>749</v>
      </c>
      <c r="L54" s="47">
        <f t="shared" si="4"/>
        <v>421.6867469879518</v>
      </c>
      <c r="M54" s="48">
        <v>250</v>
      </c>
      <c r="N54" s="48">
        <v>682</v>
      </c>
      <c r="O54" s="48">
        <f t="shared" si="5"/>
        <v>432</v>
      </c>
      <c r="P54" s="48">
        <f aca="true" t="shared" si="27" ref="P54:Q57">H54+M54</f>
        <v>499</v>
      </c>
      <c r="Q54" s="48">
        <f t="shared" si="27"/>
        <v>1981</v>
      </c>
      <c r="R54" s="50">
        <v>1981</v>
      </c>
      <c r="S54" s="48">
        <f t="shared" si="6"/>
        <v>1482</v>
      </c>
      <c r="T54" s="48">
        <f t="shared" si="7"/>
        <v>296.99398797595194</v>
      </c>
      <c r="U54" s="50">
        <f t="shared" si="8"/>
        <v>499</v>
      </c>
      <c r="V54" s="48">
        <v>249</v>
      </c>
      <c r="W54" s="48">
        <v>739</v>
      </c>
      <c r="X54" s="48">
        <f aca="true" t="shared" si="28" ref="X54:X59">W54-V54</f>
        <v>490</v>
      </c>
      <c r="Y54" s="48">
        <f t="shared" si="9"/>
        <v>196.78714859437753</v>
      </c>
      <c r="Z54" s="48">
        <f aca="true" t="shared" si="29" ref="Z54:AA57">P54+V54</f>
        <v>748</v>
      </c>
      <c r="AA54" s="48">
        <f t="shared" si="29"/>
        <v>2720</v>
      </c>
      <c r="AB54" s="50">
        <v>2720</v>
      </c>
      <c r="AC54" s="48">
        <f t="shared" si="19"/>
        <v>1972</v>
      </c>
      <c r="AD54" s="48">
        <f t="shared" si="0"/>
        <v>263.6363636363636</v>
      </c>
      <c r="AE54" s="48">
        <f>AI54-Z54</f>
        <v>250</v>
      </c>
      <c r="AF54" s="48">
        <v>1037</v>
      </c>
      <c r="AG54" s="48">
        <f aca="true" t="shared" si="30" ref="AG54:AG59">AF54-AE54</f>
        <v>787</v>
      </c>
      <c r="AH54" s="48">
        <f t="shared" si="15"/>
        <v>314.79999999999995</v>
      </c>
      <c r="AI54" s="48">
        <v>998</v>
      </c>
      <c r="AJ54" s="48">
        <f>3458+1</f>
        <v>3459</v>
      </c>
      <c r="AK54" s="44">
        <f t="shared" si="1"/>
        <v>3757</v>
      </c>
      <c r="AL54" s="48">
        <v>3757</v>
      </c>
      <c r="AM54" s="48">
        <v>3754</v>
      </c>
      <c r="AN54" s="69">
        <f t="shared" si="21"/>
        <v>2461</v>
      </c>
      <c r="AO54" s="48">
        <f t="shared" si="10"/>
        <v>246.5931863727455</v>
      </c>
      <c r="AP54" s="120" t="s">
        <v>114</v>
      </c>
    </row>
    <row r="55" spans="1:43" s="53" customFormat="1" ht="44.25" customHeight="1">
      <c r="A55" s="64" t="s">
        <v>115</v>
      </c>
      <c r="B55" s="112" t="s">
        <v>116</v>
      </c>
      <c r="C55" s="41" t="s">
        <v>43</v>
      </c>
      <c r="D55" s="41">
        <f t="shared" si="2"/>
        <v>329.5</v>
      </c>
      <c r="E55" s="67">
        <v>1318</v>
      </c>
      <c r="F55" s="68">
        <v>1267</v>
      </c>
      <c r="G55" s="68">
        <v>1369</v>
      </c>
      <c r="H55" s="69">
        <v>329</v>
      </c>
      <c r="I55" s="69">
        <v>269</v>
      </c>
      <c r="J55" s="45">
        <f t="shared" si="26"/>
        <v>-60</v>
      </c>
      <c r="K55" s="46">
        <f t="shared" si="3"/>
        <v>989</v>
      </c>
      <c r="L55" s="47">
        <f t="shared" si="4"/>
        <v>-18.237082066869306</v>
      </c>
      <c r="M55" s="45">
        <v>330</v>
      </c>
      <c r="N55" s="45">
        <v>289</v>
      </c>
      <c r="O55" s="48">
        <f t="shared" si="5"/>
        <v>-41</v>
      </c>
      <c r="P55" s="45">
        <f t="shared" si="27"/>
        <v>659</v>
      </c>
      <c r="Q55" s="45">
        <f t="shared" si="27"/>
        <v>558</v>
      </c>
      <c r="R55" s="50">
        <v>643</v>
      </c>
      <c r="S55" s="48">
        <f t="shared" si="6"/>
        <v>-101</v>
      </c>
      <c r="T55" s="48">
        <f t="shared" si="7"/>
        <v>-15.32625189681336</v>
      </c>
      <c r="U55" s="50">
        <f t="shared" si="8"/>
        <v>659</v>
      </c>
      <c r="V55" s="45">
        <v>329</v>
      </c>
      <c r="W55" s="45">
        <v>289</v>
      </c>
      <c r="X55" s="48">
        <f t="shared" si="28"/>
        <v>-40</v>
      </c>
      <c r="Y55" s="48">
        <f t="shared" si="9"/>
        <v>-12.158054711246209</v>
      </c>
      <c r="Z55" s="45">
        <f t="shared" si="29"/>
        <v>988</v>
      </c>
      <c r="AA55" s="45">
        <f t="shared" si="29"/>
        <v>847</v>
      </c>
      <c r="AB55" s="121">
        <v>966</v>
      </c>
      <c r="AC55" s="48">
        <f t="shared" si="19"/>
        <v>-141</v>
      </c>
      <c r="AD55" s="48">
        <f t="shared" si="0"/>
        <v>-14.271255060728748</v>
      </c>
      <c r="AE55" s="48">
        <f>AI55-Z55</f>
        <v>330</v>
      </c>
      <c r="AF55" s="48">
        <v>281</v>
      </c>
      <c r="AG55" s="48">
        <f t="shared" si="30"/>
        <v>-49</v>
      </c>
      <c r="AH55" s="48">
        <f t="shared" si="15"/>
        <v>-14.848484848484844</v>
      </c>
      <c r="AI55" s="45">
        <v>1318</v>
      </c>
      <c r="AJ55" s="45">
        <v>1310</v>
      </c>
      <c r="AK55" s="44">
        <f t="shared" si="1"/>
        <v>1128</v>
      </c>
      <c r="AL55" s="48">
        <v>1289</v>
      </c>
      <c r="AM55" s="48">
        <v>1289</v>
      </c>
      <c r="AN55" s="48">
        <f t="shared" si="21"/>
        <v>-8</v>
      </c>
      <c r="AO55" s="51">
        <f t="shared" si="10"/>
        <v>-0.6069802731411187</v>
      </c>
      <c r="AP55" s="83" t="s">
        <v>117</v>
      </c>
      <c r="AQ55" s="53" t="s">
        <v>13</v>
      </c>
    </row>
    <row r="56" spans="1:42" s="53" customFormat="1" ht="31.5">
      <c r="A56" s="64" t="s">
        <v>118</v>
      </c>
      <c r="B56" s="112" t="s">
        <v>119</v>
      </c>
      <c r="C56" s="41" t="s">
        <v>43</v>
      </c>
      <c r="D56" s="41">
        <f t="shared" si="2"/>
        <v>1823</v>
      </c>
      <c r="E56" s="67">
        <v>7292</v>
      </c>
      <c r="F56" s="68">
        <v>7031</v>
      </c>
      <c r="G56" s="68">
        <v>7553</v>
      </c>
      <c r="H56" s="68">
        <v>1823</v>
      </c>
      <c r="I56" s="68">
        <v>1069</v>
      </c>
      <c r="J56" s="73">
        <f t="shared" si="26"/>
        <v>-754</v>
      </c>
      <c r="K56" s="46">
        <f t="shared" si="3"/>
        <v>5469</v>
      </c>
      <c r="L56" s="47">
        <f t="shared" si="4"/>
        <v>-41.36039495337356</v>
      </c>
      <c r="M56" s="48">
        <v>1911</v>
      </c>
      <c r="N56" s="48">
        <v>3154</v>
      </c>
      <c r="O56" s="48">
        <f t="shared" si="5"/>
        <v>1243</v>
      </c>
      <c r="P56" s="45">
        <f t="shared" si="27"/>
        <v>3734</v>
      </c>
      <c r="Q56" s="45">
        <f t="shared" si="27"/>
        <v>4223</v>
      </c>
      <c r="R56" s="50">
        <v>4223</v>
      </c>
      <c r="S56" s="48">
        <f t="shared" si="6"/>
        <v>489</v>
      </c>
      <c r="T56" s="48">
        <f t="shared" si="7"/>
        <v>13.095875736475634</v>
      </c>
      <c r="U56" s="50">
        <f t="shared" si="8"/>
        <v>3558</v>
      </c>
      <c r="V56" s="48">
        <v>1881</v>
      </c>
      <c r="W56" s="48">
        <v>1658</v>
      </c>
      <c r="X56" s="48">
        <f t="shared" si="28"/>
        <v>-223</v>
      </c>
      <c r="Y56" s="48">
        <f t="shared" si="9"/>
        <v>-11.855396065922392</v>
      </c>
      <c r="Z56" s="45">
        <f t="shared" si="29"/>
        <v>5615</v>
      </c>
      <c r="AA56" s="45">
        <f t="shared" si="29"/>
        <v>5881</v>
      </c>
      <c r="AB56" s="50">
        <v>5881</v>
      </c>
      <c r="AC56" s="48">
        <f t="shared" si="19"/>
        <v>266</v>
      </c>
      <c r="AD56" s="48">
        <f t="shared" si="0"/>
        <v>4.737310774710608</v>
      </c>
      <c r="AE56" s="48">
        <f>AI56-Z56</f>
        <v>1677</v>
      </c>
      <c r="AF56" s="48">
        <v>3810</v>
      </c>
      <c r="AG56" s="48">
        <f t="shared" si="30"/>
        <v>2133</v>
      </c>
      <c r="AH56" s="48">
        <f t="shared" si="15"/>
        <v>127.19141323792488</v>
      </c>
      <c r="AI56" s="45">
        <v>7292</v>
      </c>
      <c r="AJ56" s="48">
        <v>9057</v>
      </c>
      <c r="AK56" s="44">
        <f t="shared" si="1"/>
        <v>9691</v>
      </c>
      <c r="AL56" s="48">
        <v>9691</v>
      </c>
      <c r="AM56" s="48">
        <v>9692</v>
      </c>
      <c r="AN56" s="48">
        <f t="shared" si="21"/>
        <v>1765</v>
      </c>
      <c r="AO56" s="51">
        <f t="shared" si="10"/>
        <v>24.204607789358207</v>
      </c>
      <c r="AP56" s="72" t="s">
        <v>120</v>
      </c>
    </row>
    <row r="57" spans="1:42" s="53" customFormat="1" ht="31.5">
      <c r="A57" s="64" t="s">
        <v>121</v>
      </c>
      <c r="B57" s="113" t="s">
        <v>122</v>
      </c>
      <c r="C57" s="41" t="s">
        <v>43</v>
      </c>
      <c r="D57" s="41">
        <f t="shared" si="2"/>
        <v>111</v>
      </c>
      <c r="E57" s="67">
        <v>444</v>
      </c>
      <c r="F57" s="68">
        <v>427</v>
      </c>
      <c r="G57" s="68">
        <v>462</v>
      </c>
      <c r="H57" s="69">
        <v>111</v>
      </c>
      <c r="I57" s="69">
        <v>262</v>
      </c>
      <c r="J57" s="45">
        <f t="shared" si="26"/>
        <v>151</v>
      </c>
      <c r="K57" s="46">
        <f t="shared" si="3"/>
        <v>333</v>
      </c>
      <c r="L57" s="47">
        <f t="shared" si="4"/>
        <v>136.03603603603602</v>
      </c>
      <c r="M57" s="48">
        <v>112</v>
      </c>
      <c r="N57" s="48">
        <v>460</v>
      </c>
      <c r="O57" s="48">
        <f t="shared" si="5"/>
        <v>348</v>
      </c>
      <c r="P57" s="45">
        <f t="shared" si="27"/>
        <v>223</v>
      </c>
      <c r="Q57" s="45">
        <f t="shared" si="27"/>
        <v>722</v>
      </c>
      <c r="R57" s="50">
        <v>722</v>
      </c>
      <c r="S57" s="48">
        <f t="shared" si="6"/>
        <v>499</v>
      </c>
      <c r="T57" s="48">
        <f t="shared" si="7"/>
        <v>223.76681614349775</v>
      </c>
      <c r="U57" s="50">
        <f t="shared" si="8"/>
        <v>221</v>
      </c>
      <c r="V57" s="48">
        <v>133</v>
      </c>
      <c r="W57" s="48">
        <v>566</v>
      </c>
      <c r="X57" s="48">
        <f t="shared" si="28"/>
        <v>433</v>
      </c>
      <c r="Y57" s="48">
        <f t="shared" si="9"/>
        <v>325.56390977443607</v>
      </c>
      <c r="Z57" s="45">
        <f t="shared" si="29"/>
        <v>356</v>
      </c>
      <c r="AA57" s="45">
        <f t="shared" si="29"/>
        <v>1288</v>
      </c>
      <c r="AB57" s="50">
        <v>1288</v>
      </c>
      <c r="AC57" s="48">
        <f t="shared" si="19"/>
        <v>932</v>
      </c>
      <c r="AD57" s="48">
        <f t="shared" si="0"/>
        <v>261.7977528089888</v>
      </c>
      <c r="AE57" s="48">
        <f>AI57-Z57</f>
        <v>88</v>
      </c>
      <c r="AF57" s="48">
        <v>156</v>
      </c>
      <c r="AG57" s="48">
        <f t="shared" si="30"/>
        <v>68</v>
      </c>
      <c r="AH57" s="48">
        <f t="shared" si="15"/>
        <v>77.27272727272728</v>
      </c>
      <c r="AI57" s="45">
        <v>444</v>
      </c>
      <c r="AJ57" s="48">
        <v>1352</v>
      </c>
      <c r="AK57" s="44">
        <f t="shared" si="1"/>
        <v>1444</v>
      </c>
      <c r="AL57" s="48">
        <v>1444</v>
      </c>
      <c r="AM57" s="48">
        <v>1444</v>
      </c>
      <c r="AN57" s="48">
        <f t="shared" si="21"/>
        <v>908</v>
      </c>
      <c r="AO57" s="63">
        <f t="shared" si="10"/>
        <v>204.5045045045045</v>
      </c>
      <c r="AP57" s="72" t="s">
        <v>123</v>
      </c>
    </row>
    <row r="58" spans="1:42" s="53" customFormat="1" ht="31.5">
      <c r="A58" s="39" t="s">
        <v>124</v>
      </c>
      <c r="B58" s="40" t="s">
        <v>125</v>
      </c>
      <c r="C58" s="41" t="s">
        <v>43</v>
      </c>
      <c r="D58" s="41">
        <f t="shared" si="2"/>
        <v>36378.5</v>
      </c>
      <c r="E58" s="75">
        <f>E59</f>
        <v>145514</v>
      </c>
      <c r="F58" s="76">
        <f>F59</f>
        <v>140009</v>
      </c>
      <c r="G58" s="76">
        <f>G59</f>
        <v>151020</v>
      </c>
      <c r="H58" s="77">
        <f>H59</f>
        <v>37214</v>
      </c>
      <c r="I58" s="77">
        <f>I59</f>
        <v>44258</v>
      </c>
      <c r="J58" s="45">
        <f t="shared" si="26"/>
        <v>7044</v>
      </c>
      <c r="K58" s="46">
        <f t="shared" si="3"/>
        <v>108300</v>
      </c>
      <c r="L58" s="47">
        <f t="shared" si="4"/>
        <v>18.928360294512814</v>
      </c>
      <c r="M58" s="77">
        <f>M59</f>
        <v>37942</v>
      </c>
      <c r="N58" s="77">
        <f>N59</f>
        <v>48737</v>
      </c>
      <c r="O58" s="48">
        <f t="shared" si="5"/>
        <v>10795</v>
      </c>
      <c r="P58" s="77">
        <f>P59</f>
        <v>75156</v>
      </c>
      <c r="Q58" s="77">
        <f>Q59</f>
        <v>92995</v>
      </c>
      <c r="R58" s="78">
        <f>R59</f>
        <v>102651</v>
      </c>
      <c r="S58" s="48">
        <f t="shared" si="6"/>
        <v>17839</v>
      </c>
      <c r="T58" s="48">
        <f t="shared" si="7"/>
        <v>23.735962531268285</v>
      </c>
      <c r="U58" s="50">
        <f t="shared" si="8"/>
        <v>70358</v>
      </c>
      <c r="V58" s="77">
        <f>V59</f>
        <v>35910</v>
      </c>
      <c r="W58" s="77">
        <f>W59</f>
        <v>43985</v>
      </c>
      <c r="X58" s="48">
        <f t="shared" si="28"/>
        <v>8075</v>
      </c>
      <c r="Y58" s="48">
        <f t="shared" si="9"/>
        <v>22.486772486772495</v>
      </c>
      <c r="Z58" s="77">
        <f>Z59</f>
        <v>111066</v>
      </c>
      <c r="AA58" s="77">
        <f>AA59</f>
        <v>136991</v>
      </c>
      <c r="AB58" s="78">
        <f>AB59</f>
        <v>152563</v>
      </c>
      <c r="AC58" s="48">
        <f t="shared" si="19"/>
        <v>25925</v>
      </c>
      <c r="AD58" s="48">
        <f t="shared" si="0"/>
        <v>23.341976842598086</v>
      </c>
      <c r="AE58" s="77">
        <f>AE59</f>
        <v>35924</v>
      </c>
      <c r="AF58" s="77">
        <f>AF59</f>
        <v>45502</v>
      </c>
      <c r="AG58" s="48">
        <f t="shared" si="30"/>
        <v>9578</v>
      </c>
      <c r="AH58" s="48">
        <f t="shared" si="15"/>
        <v>26.661841665738777</v>
      </c>
      <c r="AI58" s="77">
        <f>AI59</f>
        <v>145514</v>
      </c>
      <c r="AJ58" s="77">
        <f>AJ59</f>
        <v>190990</v>
      </c>
      <c r="AK58" s="44">
        <f t="shared" si="1"/>
        <v>182493</v>
      </c>
      <c r="AL58" s="77">
        <f>AL59</f>
        <v>204264</v>
      </c>
      <c r="AM58" s="77">
        <f>AM59</f>
        <v>206532</v>
      </c>
      <c r="AN58" s="48">
        <f t="shared" si="21"/>
        <v>45476</v>
      </c>
      <c r="AO58" s="74">
        <f t="shared" si="10"/>
        <v>31.251975754910177</v>
      </c>
      <c r="AP58" s="52" t="s">
        <v>44</v>
      </c>
    </row>
    <row r="59" spans="1:42" s="53" customFormat="1" ht="31.5">
      <c r="A59" s="39" t="s">
        <v>126</v>
      </c>
      <c r="B59" s="122" t="s">
        <v>127</v>
      </c>
      <c r="C59" s="41" t="s">
        <v>43</v>
      </c>
      <c r="D59" s="41">
        <f t="shared" si="2"/>
        <v>36378.5</v>
      </c>
      <c r="E59" s="42">
        <f>E61+E62+E63+E64</f>
        <v>145514</v>
      </c>
      <c r="F59" s="43">
        <f>F61+F62+F63+F64</f>
        <v>140009</v>
      </c>
      <c r="G59" s="43">
        <f>G61+G62+G63+G64</f>
        <v>151020</v>
      </c>
      <c r="H59" s="44">
        <f>H61+H62+H63+H64</f>
        <v>37214</v>
      </c>
      <c r="I59" s="44">
        <f>I61+I62+I63+I64</f>
        <v>44258</v>
      </c>
      <c r="J59" s="45">
        <f t="shared" si="26"/>
        <v>7044</v>
      </c>
      <c r="K59" s="46">
        <f t="shared" si="3"/>
        <v>108300</v>
      </c>
      <c r="L59" s="47">
        <f t="shared" si="4"/>
        <v>18.928360294512814</v>
      </c>
      <c r="M59" s="44">
        <f>M61+M62+M63+M64</f>
        <v>37942</v>
      </c>
      <c r="N59" s="44">
        <f>N61+N62+N63+N64</f>
        <v>48737</v>
      </c>
      <c r="O59" s="48">
        <f t="shared" si="5"/>
        <v>10795</v>
      </c>
      <c r="P59" s="44">
        <f>P61+P62+P63+P64</f>
        <v>75156</v>
      </c>
      <c r="Q59" s="44">
        <f>Q61+Q62+Q63+Q64</f>
        <v>92995</v>
      </c>
      <c r="R59" s="49">
        <f>R61+R62+R63+R64</f>
        <v>102651</v>
      </c>
      <c r="S59" s="48">
        <f t="shared" si="6"/>
        <v>17839</v>
      </c>
      <c r="T59" s="48">
        <f t="shared" si="7"/>
        <v>23.735962531268285</v>
      </c>
      <c r="U59" s="50">
        <f t="shared" si="8"/>
        <v>70358</v>
      </c>
      <c r="V59" s="44">
        <f>V61+V62+V63+V64</f>
        <v>35910</v>
      </c>
      <c r="W59" s="44">
        <f>W61+W62+W63+W64</f>
        <v>43985</v>
      </c>
      <c r="X59" s="48">
        <f t="shared" si="28"/>
        <v>8075</v>
      </c>
      <c r="Y59" s="48">
        <f t="shared" si="9"/>
        <v>22.486772486772495</v>
      </c>
      <c r="Z59" s="44">
        <f>Z61+Z62+Z63+Z64</f>
        <v>111066</v>
      </c>
      <c r="AA59" s="44">
        <f>AA61+AA62+AA63+AA64</f>
        <v>136991</v>
      </c>
      <c r="AB59" s="49">
        <f>AB61+AB62+AB63+AB64</f>
        <v>152563</v>
      </c>
      <c r="AC59" s="48">
        <f t="shared" si="19"/>
        <v>25925</v>
      </c>
      <c r="AD59" s="48">
        <f t="shared" si="0"/>
        <v>23.341976842598086</v>
      </c>
      <c r="AE59" s="44">
        <f>AE61+AE62+AE63+AE64</f>
        <v>35924</v>
      </c>
      <c r="AF59" s="44">
        <f>AF61+AF62+AF63+AF64</f>
        <v>45502</v>
      </c>
      <c r="AG59" s="48">
        <f t="shared" si="30"/>
        <v>9578</v>
      </c>
      <c r="AH59" s="48">
        <f t="shared" si="15"/>
        <v>26.661841665738777</v>
      </c>
      <c r="AI59" s="44">
        <f>AI61+AI62+AI63+AI64</f>
        <v>145514</v>
      </c>
      <c r="AJ59" s="44">
        <f>AJ61+AJ62+AJ63+AJ64</f>
        <v>190990</v>
      </c>
      <c r="AK59" s="44">
        <f t="shared" si="1"/>
        <v>182493</v>
      </c>
      <c r="AL59" s="44">
        <f>AL61+AL62+AL63+AL64</f>
        <v>204264</v>
      </c>
      <c r="AM59" s="44">
        <f>AM61+AM62+AM63+AM64</f>
        <v>206532</v>
      </c>
      <c r="AN59" s="48">
        <f t="shared" si="21"/>
        <v>45476</v>
      </c>
      <c r="AO59" s="74">
        <f t="shared" si="10"/>
        <v>31.251975754910177</v>
      </c>
      <c r="AP59" s="52" t="s">
        <v>44</v>
      </c>
    </row>
    <row r="60" spans="1:42" s="53" customFormat="1" ht="15.75">
      <c r="A60" s="54"/>
      <c r="B60" s="55" t="s">
        <v>45</v>
      </c>
      <c r="C60" s="56"/>
      <c r="D60" s="41">
        <f t="shared" si="2"/>
        <v>0</v>
      </c>
      <c r="E60" s="57"/>
      <c r="F60" s="58"/>
      <c r="G60" s="58"/>
      <c r="H60" s="59"/>
      <c r="I60" s="59"/>
      <c r="J60" s="60"/>
      <c r="K60" s="46">
        <f t="shared" si="3"/>
        <v>0</v>
      </c>
      <c r="L60" s="47" t="e">
        <f t="shared" si="4"/>
        <v>#DIV/0!</v>
      </c>
      <c r="M60" s="60"/>
      <c r="N60" s="60"/>
      <c r="O60" s="61"/>
      <c r="P60" s="60"/>
      <c r="Q60" s="60"/>
      <c r="R60" s="71"/>
      <c r="S60" s="61"/>
      <c r="T60" s="61"/>
      <c r="U60" s="50">
        <f t="shared" si="8"/>
        <v>0</v>
      </c>
      <c r="V60" s="60"/>
      <c r="W60" s="60"/>
      <c r="X60" s="61"/>
      <c r="Y60" s="48" t="e">
        <f t="shared" si="9"/>
        <v>#DIV/0!</v>
      </c>
      <c r="Z60" s="60"/>
      <c r="AA60" s="60"/>
      <c r="AB60" s="71"/>
      <c r="AC60" s="61"/>
      <c r="AD60" s="48" t="e">
        <f t="shared" si="0"/>
        <v>#DIV/0!</v>
      </c>
      <c r="AE60" s="60"/>
      <c r="AF60" s="60"/>
      <c r="AG60" s="61"/>
      <c r="AH60" s="48" t="e">
        <f t="shared" si="15"/>
        <v>#DIV/0!</v>
      </c>
      <c r="AI60" s="60"/>
      <c r="AJ60" s="79"/>
      <c r="AK60" s="59">
        <f t="shared" si="1"/>
        <v>0</v>
      </c>
      <c r="AL60" s="61"/>
      <c r="AM60" s="61"/>
      <c r="AN60" s="61"/>
      <c r="AO60" s="60"/>
      <c r="AP60" s="106"/>
    </row>
    <row r="61" spans="1:42" s="126" customFormat="1" ht="31.5">
      <c r="A61" s="64" t="s">
        <v>128</v>
      </c>
      <c r="B61" s="123" t="s">
        <v>129</v>
      </c>
      <c r="C61" s="124" t="s">
        <v>43</v>
      </c>
      <c r="D61" s="41">
        <f t="shared" si="2"/>
        <v>14914.75</v>
      </c>
      <c r="E61" s="67">
        <v>59659</v>
      </c>
      <c r="F61" s="68">
        <v>57364</v>
      </c>
      <c r="G61" s="68">
        <v>61953</v>
      </c>
      <c r="H61" s="69">
        <v>14915</v>
      </c>
      <c r="I61" s="69">
        <v>15661</v>
      </c>
      <c r="J61" s="48">
        <f>I61-H61</f>
        <v>746</v>
      </c>
      <c r="K61" s="46">
        <f t="shared" si="3"/>
        <v>44744</v>
      </c>
      <c r="L61" s="47">
        <f t="shared" si="4"/>
        <v>5.001676164934636</v>
      </c>
      <c r="M61" s="48">
        <v>14914</v>
      </c>
      <c r="N61" s="48">
        <v>15659</v>
      </c>
      <c r="O61" s="48">
        <f t="shared" si="5"/>
        <v>745</v>
      </c>
      <c r="P61" s="48">
        <f aca="true" t="shared" si="31" ref="P61:Q63">H61+M61</f>
        <v>29829</v>
      </c>
      <c r="Q61" s="48">
        <f t="shared" si="31"/>
        <v>31320</v>
      </c>
      <c r="R61" s="50">
        <v>40941</v>
      </c>
      <c r="S61" s="48">
        <f t="shared" si="6"/>
        <v>1491</v>
      </c>
      <c r="T61" s="48">
        <f t="shared" si="7"/>
        <v>4.998491400985628</v>
      </c>
      <c r="U61" s="50">
        <f>E61-P61</f>
        <v>29830</v>
      </c>
      <c r="V61" s="48">
        <v>14914</v>
      </c>
      <c r="W61" s="48">
        <v>15660</v>
      </c>
      <c r="X61" s="48">
        <f>W61-V61</f>
        <v>746</v>
      </c>
      <c r="Y61" s="50">
        <f t="shared" si="9"/>
        <v>5.002011532787989</v>
      </c>
      <c r="Z61" s="48">
        <f>P61+V61</f>
        <v>44743</v>
      </c>
      <c r="AA61" s="48">
        <f aca="true" t="shared" si="32" ref="Z61:AA63">Q61+W61</f>
        <v>46980</v>
      </c>
      <c r="AB61" s="50">
        <v>60960</v>
      </c>
      <c r="AC61" s="48">
        <f>AA61-Z61</f>
        <v>2237</v>
      </c>
      <c r="AD61" s="50">
        <f t="shared" si="0"/>
        <v>4.999664752028238</v>
      </c>
      <c r="AE61" s="48">
        <f>AI61-Z61</f>
        <v>14916</v>
      </c>
      <c r="AF61" s="48">
        <v>15662</v>
      </c>
      <c r="AG61" s="48">
        <f>AF61-AE61</f>
        <v>746</v>
      </c>
      <c r="AH61" s="48">
        <f t="shared" si="15"/>
        <v>5.001340842048791</v>
      </c>
      <c r="AI61" s="48">
        <v>59659</v>
      </c>
      <c r="AJ61" s="94">
        <f>58267+633-633</f>
        <v>58267</v>
      </c>
      <c r="AK61" s="69">
        <f t="shared" si="1"/>
        <v>62642</v>
      </c>
      <c r="AL61" s="48">
        <v>81172</v>
      </c>
      <c r="AM61" s="48">
        <v>83259</v>
      </c>
      <c r="AN61" s="48">
        <f>AJ61-AI61</f>
        <v>-1392</v>
      </c>
      <c r="AO61" s="48">
        <f t="shared" si="10"/>
        <v>-2.3332606983020128</v>
      </c>
      <c r="AP61" s="125" t="s">
        <v>130</v>
      </c>
    </row>
    <row r="62" spans="1:42" s="126" customFormat="1" ht="31.5">
      <c r="A62" s="64" t="s">
        <v>131</v>
      </c>
      <c r="B62" s="127" t="s">
        <v>65</v>
      </c>
      <c r="C62" s="128" t="s">
        <v>43</v>
      </c>
      <c r="D62" s="41">
        <f t="shared" si="2"/>
        <v>1476.5</v>
      </c>
      <c r="E62" s="67">
        <v>5906</v>
      </c>
      <c r="F62" s="68">
        <v>5679</v>
      </c>
      <c r="G62" s="68">
        <v>6133</v>
      </c>
      <c r="H62" s="69">
        <v>1477</v>
      </c>
      <c r="I62" s="69">
        <v>1551</v>
      </c>
      <c r="J62" s="45">
        <f>I62-H62</f>
        <v>74</v>
      </c>
      <c r="K62" s="46">
        <f t="shared" si="3"/>
        <v>4429</v>
      </c>
      <c r="L62" s="47">
        <f t="shared" si="4"/>
        <v>5.010155721056179</v>
      </c>
      <c r="M62" s="45">
        <v>2953</v>
      </c>
      <c r="N62" s="45">
        <v>3101</v>
      </c>
      <c r="O62" s="48">
        <f t="shared" si="5"/>
        <v>148</v>
      </c>
      <c r="P62" s="45">
        <f t="shared" si="31"/>
        <v>4430</v>
      </c>
      <c r="Q62" s="45">
        <f t="shared" si="31"/>
        <v>4652</v>
      </c>
      <c r="R62" s="50">
        <v>3993</v>
      </c>
      <c r="S62" s="48">
        <f t="shared" si="6"/>
        <v>222</v>
      </c>
      <c r="T62" s="48">
        <f t="shared" si="7"/>
        <v>5.011286681715575</v>
      </c>
      <c r="U62" s="50">
        <f t="shared" si="8"/>
        <v>1476</v>
      </c>
      <c r="V62" s="45">
        <v>1476</v>
      </c>
      <c r="W62" s="45">
        <v>1550</v>
      </c>
      <c r="X62" s="48">
        <f>W62-V62</f>
        <v>74</v>
      </c>
      <c r="Y62" s="50">
        <f t="shared" si="9"/>
        <v>5.013550135501362</v>
      </c>
      <c r="Z62" s="45">
        <f>P62+V62</f>
        <v>5906</v>
      </c>
      <c r="AA62" s="45">
        <f t="shared" si="32"/>
        <v>6202</v>
      </c>
      <c r="AB62" s="50">
        <f>3664+2450</f>
        <v>6114</v>
      </c>
      <c r="AC62" s="48">
        <f>AA62-Z62</f>
        <v>296</v>
      </c>
      <c r="AD62" s="50">
        <f t="shared" si="0"/>
        <v>5.011852353538785</v>
      </c>
      <c r="AE62" s="48">
        <v>1476</v>
      </c>
      <c r="AF62" s="48">
        <v>1550</v>
      </c>
      <c r="AG62" s="48">
        <f>AF62-AE62</f>
        <v>74</v>
      </c>
      <c r="AH62" s="48">
        <f t="shared" si="15"/>
        <v>5.013550135501362</v>
      </c>
      <c r="AI62" s="45">
        <v>5906</v>
      </c>
      <c r="AJ62" s="73">
        <v>5829</v>
      </c>
      <c r="AK62" s="44">
        <f t="shared" si="1"/>
        <v>7752</v>
      </c>
      <c r="AL62" s="48">
        <f>4972+3236</f>
        <v>8208</v>
      </c>
      <c r="AM62" s="48">
        <f>5102+3317</f>
        <v>8419</v>
      </c>
      <c r="AN62" s="48">
        <f>AJ62-AI62</f>
        <v>-77</v>
      </c>
      <c r="AO62" s="51">
        <f t="shared" si="10"/>
        <v>-1.3037588892651542</v>
      </c>
      <c r="AP62" s="52" t="s">
        <v>66</v>
      </c>
    </row>
    <row r="63" spans="1:42" s="126" customFormat="1" ht="31.5">
      <c r="A63" s="64" t="s">
        <v>132</v>
      </c>
      <c r="B63" s="129" t="s">
        <v>133</v>
      </c>
      <c r="C63" s="128" t="s">
        <v>43</v>
      </c>
      <c r="D63" s="41">
        <f t="shared" si="2"/>
        <v>13282.25</v>
      </c>
      <c r="E63" s="67">
        <v>53129</v>
      </c>
      <c r="F63" s="68">
        <v>51068</v>
      </c>
      <c r="G63" s="68">
        <v>55190</v>
      </c>
      <c r="H63" s="69">
        <v>13282</v>
      </c>
      <c r="I63" s="68">
        <f>16664+180</f>
        <v>16844</v>
      </c>
      <c r="J63" s="73">
        <f>I63-H63</f>
        <v>3562</v>
      </c>
      <c r="K63" s="46">
        <f t="shared" si="3"/>
        <v>39847</v>
      </c>
      <c r="L63" s="47">
        <f t="shared" si="4"/>
        <v>26.818250263514514</v>
      </c>
      <c r="M63" s="45">
        <v>13282</v>
      </c>
      <c r="N63" s="45">
        <f>16663+181</f>
        <v>16844</v>
      </c>
      <c r="O63" s="48">
        <f t="shared" si="5"/>
        <v>3562</v>
      </c>
      <c r="P63" s="45">
        <f t="shared" si="31"/>
        <v>26564</v>
      </c>
      <c r="Q63" s="45">
        <f t="shared" si="31"/>
        <v>33688</v>
      </c>
      <c r="R63" s="50">
        <f>33327+361</f>
        <v>33688</v>
      </c>
      <c r="S63" s="48">
        <f t="shared" si="6"/>
        <v>7124</v>
      </c>
      <c r="T63" s="48">
        <f t="shared" si="7"/>
        <v>26.818250263514514</v>
      </c>
      <c r="U63" s="50">
        <f t="shared" si="8"/>
        <v>26565</v>
      </c>
      <c r="V63" s="45">
        <v>13282</v>
      </c>
      <c r="W63" s="45">
        <v>16844</v>
      </c>
      <c r="X63" s="48">
        <f>W63-V63</f>
        <v>3562</v>
      </c>
      <c r="Y63" s="48">
        <f t="shared" si="9"/>
        <v>26.818250263514514</v>
      </c>
      <c r="Z63" s="45">
        <f t="shared" si="32"/>
        <v>39846</v>
      </c>
      <c r="AA63" s="45">
        <f t="shared" si="32"/>
        <v>50532</v>
      </c>
      <c r="AB63" s="50">
        <f>49991+541</f>
        <v>50532</v>
      </c>
      <c r="AC63" s="48">
        <f>AA63-Z63</f>
        <v>10686</v>
      </c>
      <c r="AD63" s="48">
        <f t="shared" si="0"/>
        <v>26.818250263514514</v>
      </c>
      <c r="AE63" s="48">
        <f>AI63-Z63</f>
        <v>13283</v>
      </c>
      <c r="AF63" s="48">
        <v>16873</v>
      </c>
      <c r="AG63" s="48">
        <f>AF63-AE63</f>
        <v>3590</v>
      </c>
      <c r="AH63" s="48">
        <f t="shared" si="15"/>
        <v>27.027027027027017</v>
      </c>
      <c r="AI63" s="45">
        <v>53129</v>
      </c>
      <c r="AJ63" s="73">
        <f>78723-18-103-1539</f>
        <v>77063</v>
      </c>
      <c r="AK63" s="44">
        <f t="shared" si="1"/>
        <v>67405</v>
      </c>
      <c r="AL63" s="48">
        <f>750+66655</f>
        <v>67405</v>
      </c>
      <c r="AM63" s="48">
        <f>67223+750</f>
        <v>67973</v>
      </c>
      <c r="AN63" s="48">
        <f>AJ63-AI63</f>
        <v>23934</v>
      </c>
      <c r="AO63" s="63">
        <f t="shared" si="10"/>
        <v>45.04884338120422</v>
      </c>
      <c r="AP63" s="52" t="s">
        <v>134</v>
      </c>
    </row>
    <row r="64" spans="1:42" s="126" customFormat="1" ht="31.5">
      <c r="A64" s="64" t="s">
        <v>135</v>
      </c>
      <c r="B64" s="40" t="s">
        <v>136</v>
      </c>
      <c r="C64" s="128" t="s">
        <v>43</v>
      </c>
      <c r="D64" s="41">
        <f t="shared" si="2"/>
        <v>6705</v>
      </c>
      <c r="E64" s="67">
        <f aca="true" t="shared" si="33" ref="E64:J64">E66+E67+E68+E69+E70+E71+E72+E73+E74</f>
        <v>26820</v>
      </c>
      <c r="F64" s="68">
        <f t="shared" si="33"/>
        <v>25898</v>
      </c>
      <c r="G64" s="68">
        <f t="shared" si="33"/>
        <v>27744</v>
      </c>
      <c r="H64" s="68">
        <f t="shared" si="33"/>
        <v>7540</v>
      </c>
      <c r="I64" s="68">
        <f t="shared" si="33"/>
        <v>10202</v>
      </c>
      <c r="J64" s="68">
        <f t="shared" si="33"/>
        <v>2662</v>
      </c>
      <c r="K64" s="46">
        <f t="shared" si="3"/>
        <v>19280</v>
      </c>
      <c r="L64" s="47">
        <f t="shared" si="4"/>
        <v>35.30503978779839</v>
      </c>
      <c r="M64" s="68">
        <f>M66+M67+M68+M69+M70+M71+M72+M73+M74</f>
        <v>6793</v>
      </c>
      <c r="N64" s="68">
        <f>N66+N67+N68+N69+N70+N71+N72+N73+N74</f>
        <v>13133</v>
      </c>
      <c r="O64" s="48">
        <f t="shared" si="5"/>
        <v>6340</v>
      </c>
      <c r="P64" s="68">
        <f>P66+P67+P68+P69+P70+P71+P72+P73+P74</f>
        <v>14333</v>
      </c>
      <c r="Q64" s="68">
        <f>Q66+Q67+Q68+Q69+Q70+Q71+Q72+Q73+Q74</f>
        <v>23335</v>
      </c>
      <c r="R64" s="70">
        <f>R66+R67+R68+R69+R70+R71+R72+R73+R74</f>
        <v>24029</v>
      </c>
      <c r="S64" s="48">
        <f t="shared" si="6"/>
        <v>9002</v>
      </c>
      <c r="T64" s="48">
        <f t="shared" si="7"/>
        <v>62.806111770041156</v>
      </c>
      <c r="U64" s="50">
        <f t="shared" si="8"/>
        <v>12487</v>
      </c>
      <c r="V64" s="68">
        <f>V66+V67+V68+V69+V70+V71+V72+V73+V74</f>
        <v>6238</v>
      </c>
      <c r="W64" s="68">
        <f>W66+W67+W68+W69+W70+W71+W72+W73+W74</f>
        <v>9931</v>
      </c>
      <c r="X64" s="48">
        <f>W64-V64</f>
        <v>3693</v>
      </c>
      <c r="Y64" s="48">
        <f t="shared" si="9"/>
        <v>59.20166720102597</v>
      </c>
      <c r="Z64" s="68">
        <f>Z66+Z67+Z68+Z69+Z70+Z71+Z72+Z73+Z74</f>
        <v>20571</v>
      </c>
      <c r="AA64" s="68">
        <f>AA66+AA67+AA68+AA69+AA70+AA71+AA72+AA73+AA74</f>
        <v>33277</v>
      </c>
      <c r="AB64" s="70">
        <f>AB66+AB67+AB68+AB69+AB70+AB71+AB72+AB73+AB74</f>
        <v>34957</v>
      </c>
      <c r="AC64" s="48">
        <f>AA64-Z64</f>
        <v>12706</v>
      </c>
      <c r="AD64" s="48">
        <f t="shared" si="0"/>
        <v>61.76656458120655</v>
      </c>
      <c r="AE64" s="69">
        <f>AE66+AE67+AE68+AE69+AE70+AE71+AE72+AE73+AE74</f>
        <v>6249</v>
      </c>
      <c r="AF64" s="69">
        <f>AF66+AF67+AF68+AF69+AF70+AF71+AF72+AF73+AF74</f>
        <v>11417</v>
      </c>
      <c r="AG64" s="48">
        <f>AF64-AE64</f>
        <v>5168</v>
      </c>
      <c r="AH64" s="48">
        <f t="shared" si="15"/>
        <v>82.70123219715154</v>
      </c>
      <c r="AI64" s="69">
        <f>AI66+AI67+AI68+AI69+AI70+AI71+AI72+AI73+AI74</f>
        <v>26820</v>
      </c>
      <c r="AJ64" s="68">
        <f>AJ66+AJ67+AJ68+AJ69+AJ70+AJ71+AJ72+AJ73+AJ74</f>
        <v>49831</v>
      </c>
      <c r="AK64" s="44">
        <f t="shared" si="1"/>
        <v>44694</v>
      </c>
      <c r="AL64" s="69">
        <f>AL66+AL67+AL68+AL69+AL70+AL71+AL72+AL73+AL74</f>
        <v>47479</v>
      </c>
      <c r="AM64" s="69">
        <f>AM66+AM67+AM68+AM69+AM70+AM71+AM72+AM73+AM74</f>
        <v>46881</v>
      </c>
      <c r="AN64" s="48">
        <f>AJ64-AI64</f>
        <v>23011</v>
      </c>
      <c r="AO64" s="74">
        <f t="shared" si="10"/>
        <v>85.79791200596569</v>
      </c>
      <c r="AP64" s="52" t="s">
        <v>44</v>
      </c>
    </row>
    <row r="65" spans="1:42" s="53" customFormat="1" ht="15.75">
      <c r="A65" s="54"/>
      <c r="B65" s="99" t="s">
        <v>84</v>
      </c>
      <c r="C65" s="56"/>
      <c r="D65" s="41">
        <f t="shared" si="2"/>
        <v>0</v>
      </c>
      <c r="E65" s="57"/>
      <c r="F65" s="58"/>
      <c r="G65" s="58"/>
      <c r="H65" s="59"/>
      <c r="I65" s="59"/>
      <c r="J65" s="60"/>
      <c r="K65" s="46">
        <f t="shared" si="3"/>
        <v>0</v>
      </c>
      <c r="L65" s="47" t="e">
        <f t="shared" si="4"/>
        <v>#DIV/0!</v>
      </c>
      <c r="M65" s="60"/>
      <c r="N65" s="60"/>
      <c r="O65" s="61"/>
      <c r="P65" s="60"/>
      <c r="Q65" s="60"/>
      <c r="R65" s="71"/>
      <c r="S65" s="61"/>
      <c r="T65" s="61"/>
      <c r="U65" s="50">
        <f t="shared" si="8"/>
        <v>0</v>
      </c>
      <c r="V65" s="60"/>
      <c r="W65" s="60"/>
      <c r="X65" s="61"/>
      <c r="Y65" s="48" t="e">
        <f t="shared" si="9"/>
        <v>#DIV/0!</v>
      </c>
      <c r="Z65" s="60"/>
      <c r="AA65" s="60"/>
      <c r="AB65" s="71"/>
      <c r="AC65" s="61"/>
      <c r="AD65" s="48" t="e">
        <f t="shared" si="0"/>
        <v>#DIV/0!</v>
      </c>
      <c r="AE65" s="60"/>
      <c r="AF65" s="60"/>
      <c r="AG65" s="61"/>
      <c r="AH65" s="48" t="e">
        <f t="shared" si="15"/>
        <v>#DIV/0!</v>
      </c>
      <c r="AI65" s="60"/>
      <c r="AJ65" s="130"/>
      <c r="AK65" s="59"/>
      <c r="AL65" s="61"/>
      <c r="AM65" s="61"/>
      <c r="AN65" s="61"/>
      <c r="AO65" s="60"/>
      <c r="AP65" s="106"/>
    </row>
    <row r="66" spans="1:42" s="126" customFormat="1" ht="19.5" customHeight="1">
      <c r="A66" s="64" t="s">
        <v>137</v>
      </c>
      <c r="B66" s="123" t="s">
        <v>138</v>
      </c>
      <c r="C66" s="124" t="s">
        <v>43</v>
      </c>
      <c r="D66" s="41">
        <f t="shared" si="2"/>
        <v>218.5</v>
      </c>
      <c r="E66" s="67">
        <v>874</v>
      </c>
      <c r="F66" s="68">
        <v>1173</v>
      </c>
      <c r="G66" s="68">
        <v>575</v>
      </c>
      <c r="H66" s="69">
        <v>218</v>
      </c>
      <c r="I66" s="69">
        <v>296</v>
      </c>
      <c r="J66" s="48">
        <f aca="true" t="shared" si="34" ref="J66:J73">I66-H66</f>
        <v>78</v>
      </c>
      <c r="K66" s="46">
        <f t="shared" si="3"/>
        <v>656</v>
      </c>
      <c r="L66" s="47">
        <f t="shared" si="4"/>
        <v>35.77981651376149</v>
      </c>
      <c r="M66" s="48">
        <v>218</v>
      </c>
      <c r="N66" s="48">
        <v>318</v>
      </c>
      <c r="O66" s="48">
        <f t="shared" si="5"/>
        <v>100</v>
      </c>
      <c r="P66" s="48">
        <f>H66+M66</f>
        <v>436</v>
      </c>
      <c r="Q66" s="48">
        <f>I66+N66</f>
        <v>614</v>
      </c>
      <c r="R66" s="50">
        <v>614</v>
      </c>
      <c r="S66" s="48">
        <f t="shared" si="6"/>
        <v>178</v>
      </c>
      <c r="T66" s="48">
        <f t="shared" si="7"/>
        <v>40.8256880733945</v>
      </c>
      <c r="U66" s="50">
        <f t="shared" si="8"/>
        <v>438</v>
      </c>
      <c r="V66" s="48">
        <v>219</v>
      </c>
      <c r="W66" s="48">
        <v>393</v>
      </c>
      <c r="X66" s="48">
        <f aca="true" t="shared" si="35" ref="X66:X74">W66-V66</f>
        <v>174</v>
      </c>
      <c r="Y66" s="48">
        <f t="shared" si="9"/>
        <v>79.45205479452056</v>
      </c>
      <c r="Z66" s="48">
        <f>P66+V66</f>
        <v>655</v>
      </c>
      <c r="AA66" s="48">
        <f>Q66+W66</f>
        <v>1007</v>
      </c>
      <c r="AB66" s="50">
        <v>1007</v>
      </c>
      <c r="AC66" s="48">
        <f aca="true" t="shared" si="36" ref="AC66:AC74">AA66-Z66</f>
        <v>352</v>
      </c>
      <c r="AD66" s="48">
        <f t="shared" si="0"/>
        <v>53.740458015267166</v>
      </c>
      <c r="AE66" s="48">
        <f>AI66-Z66</f>
        <v>219</v>
      </c>
      <c r="AF66" s="48">
        <v>465</v>
      </c>
      <c r="AG66" s="48">
        <f aca="true" t="shared" si="37" ref="AG66:AG74">AF66-AE66</f>
        <v>246</v>
      </c>
      <c r="AH66" s="48">
        <f t="shared" si="15"/>
        <v>112.32876712328766</v>
      </c>
      <c r="AI66" s="48">
        <v>874</v>
      </c>
      <c r="AJ66" s="94">
        <v>2160</v>
      </c>
      <c r="AK66" s="44">
        <f t="shared" si="1"/>
        <v>1472</v>
      </c>
      <c r="AL66" s="48">
        <v>1472</v>
      </c>
      <c r="AM66" s="48">
        <v>1473</v>
      </c>
      <c r="AN66" s="69">
        <f aca="true" t="shared" si="38" ref="AN66:AN74">AJ66-AI66</f>
        <v>1286</v>
      </c>
      <c r="AO66" s="48">
        <f t="shared" si="10"/>
        <v>147.1395881006865</v>
      </c>
      <c r="AP66" s="131" t="s">
        <v>139</v>
      </c>
    </row>
    <row r="67" spans="1:42" s="126" customFormat="1" ht="31.5">
      <c r="A67" s="64" t="s">
        <v>140</v>
      </c>
      <c r="B67" s="132" t="s">
        <v>141</v>
      </c>
      <c r="C67" s="128" t="s">
        <v>43</v>
      </c>
      <c r="D67" s="41">
        <f t="shared" si="2"/>
        <v>140.75</v>
      </c>
      <c r="E67" s="67">
        <v>563</v>
      </c>
      <c r="F67" s="68">
        <v>542</v>
      </c>
      <c r="G67" s="68">
        <v>585</v>
      </c>
      <c r="H67" s="69">
        <v>448</v>
      </c>
      <c r="I67" s="69">
        <v>448</v>
      </c>
      <c r="J67" s="45">
        <f t="shared" si="34"/>
        <v>0</v>
      </c>
      <c r="K67" s="46">
        <f t="shared" si="3"/>
        <v>115</v>
      </c>
      <c r="L67" s="47">
        <f t="shared" si="4"/>
        <v>0</v>
      </c>
      <c r="M67" s="48">
        <v>60</v>
      </c>
      <c r="N67" s="48">
        <v>60</v>
      </c>
      <c r="O67" s="48">
        <f t="shared" si="5"/>
        <v>0</v>
      </c>
      <c r="P67" s="45">
        <f aca="true" t="shared" si="39" ref="P67:Q73">H67+M67</f>
        <v>508</v>
      </c>
      <c r="Q67" s="45">
        <f t="shared" si="39"/>
        <v>508</v>
      </c>
      <c r="R67" s="50">
        <v>715</v>
      </c>
      <c r="S67" s="48">
        <f t="shared" si="6"/>
        <v>0</v>
      </c>
      <c r="T67" s="48">
        <f t="shared" si="7"/>
        <v>0</v>
      </c>
      <c r="U67" s="50">
        <f t="shared" si="8"/>
        <v>55</v>
      </c>
      <c r="V67" s="48">
        <v>55</v>
      </c>
      <c r="W67" s="48">
        <v>44</v>
      </c>
      <c r="X67" s="48">
        <f t="shared" si="35"/>
        <v>-11</v>
      </c>
      <c r="Y67" s="48">
        <f t="shared" si="9"/>
        <v>-20</v>
      </c>
      <c r="Z67" s="45">
        <f aca="true" t="shared" si="40" ref="Z67:AA73">P67+V67</f>
        <v>563</v>
      </c>
      <c r="AA67" s="45">
        <v>563</v>
      </c>
      <c r="AB67" s="121">
        <v>759</v>
      </c>
      <c r="AC67" s="48">
        <f t="shared" si="36"/>
        <v>0</v>
      </c>
      <c r="AD67" s="48">
        <f t="shared" si="0"/>
        <v>0</v>
      </c>
      <c r="AE67" s="48">
        <f aca="true" t="shared" si="41" ref="AE67:AE72">AI67-Z67</f>
        <v>0</v>
      </c>
      <c r="AF67" s="48">
        <v>0</v>
      </c>
      <c r="AG67" s="48">
        <f t="shared" si="37"/>
        <v>0</v>
      </c>
      <c r="AH67" s="48" t="e">
        <f t="shared" si="15"/>
        <v>#DIV/0!</v>
      </c>
      <c r="AI67" s="45">
        <v>563</v>
      </c>
      <c r="AJ67" s="48">
        <v>965</v>
      </c>
      <c r="AK67" s="44">
        <f t="shared" si="1"/>
        <v>563</v>
      </c>
      <c r="AL67" s="48">
        <v>878</v>
      </c>
      <c r="AM67" s="48">
        <v>878</v>
      </c>
      <c r="AN67" s="48">
        <f t="shared" si="38"/>
        <v>402</v>
      </c>
      <c r="AO67" s="51">
        <f t="shared" si="10"/>
        <v>71.4031971580817</v>
      </c>
      <c r="AP67" s="83" t="s">
        <v>142</v>
      </c>
    </row>
    <row r="68" spans="1:42" s="126" customFormat="1" ht="54.75" customHeight="1">
      <c r="A68" s="64" t="s">
        <v>143</v>
      </c>
      <c r="B68" s="127" t="s">
        <v>144</v>
      </c>
      <c r="C68" s="128" t="s">
        <v>43</v>
      </c>
      <c r="D68" s="41">
        <f t="shared" si="2"/>
        <v>102</v>
      </c>
      <c r="E68" s="67">
        <v>408</v>
      </c>
      <c r="F68" s="68">
        <f>317+76</f>
        <v>393</v>
      </c>
      <c r="G68" s="68">
        <f>342+82</f>
        <v>424</v>
      </c>
      <c r="H68" s="69">
        <v>102</v>
      </c>
      <c r="I68" s="69">
        <f>25+318</f>
        <v>343</v>
      </c>
      <c r="J68" s="45">
        <f t="shared" si="34"/>
        <v>241</v>
      </c>
      <c r="K68" s="46">
        <f t="shared" si="3"/>
        <v>306</v>
      </c>
      <c r="L68" s="47">
        <f t="shared" si="4"/>
        <v>236.27450980392155</v>
      </c>
      <c r="M68" s="45">
        <v>121</v>
      </c>
      <c r="N68" s="45">
        <v>366</v>
      </c>
      <c r="O68" s="48">
        <f t="shared" si="5"/>
        <v>245</v>
      </c>
      <c r="P68" s="45">
        <f t="shared" si="39"/>
        <v>223</v>
      </c>
      <c r="Q68" s="45">
        <f t="shared" si="39"/>
        <v>709</v>
      </c>
      <c r="R68" s="50">
        <v>709</v>
      </c>
      <c r="S68" s="48">
        <f t="shared" si="6"/>
        <v>486</v>
      </c>
      <c r="T68" s="48">
        <f t="shared" si="7"/>
        <v>217.9372197309417</v>
      </c>
      <c r="U68" s="50">
        <f t="shared" si="8"/>
        <v>185</v>
      </c>
      <c r="V68" s="45">
        <v>92</v>
      </c>
      <c r="W68" s="45">
        <f>102+23</f>
        <v>125</v>
      </c>
      <c r="X68" s="48">
        <f t="shared" si="35"/>
        <v>33</v>
      </c>
      <c r="Y68" s="48">
        <f t="shared" si="9"/>
        <v>35.86956521739131</v>
      </c>
      <c r="Z68" s="45">
        <f t="shared" si="40"/>
        <v>315</v>
      </c>
      <c r="AA68" s="45">
        <f t="shared" si="40"/>
        <v>834</v>
      </c>
      <c r="AB68" s="50">
        <f>766+68</f>
        <v>834</v>
      </c>
      <c r="AC68" s="48">
        <f t="shared" si="36"/>
        <v>519</v>
      </c>
      <c r="AD68" s="48">
        <f t="shared" si="0"/>
        <v>164.76190476190476</v>
      </c>
      <c r="AE68" s="48">
        <f t="shared" si="41"/>
        <v>93</v>
      </c>
      <c r="AF68" s="48">
        <v>348</v>
      </c>
      <c r="AG68" s="48">
        <f t="shared" si="37"/>
        <v>255</v>
      </c>
      <c r="AH68" s="48">
        <f t="shared" si="15"/>
        <v>274.19354838709677</v>
      </c>
      <c r="AI68" s="45">
        <v>408</v>
      </c>
      <c r="AJ68" s="45">
        <v>654</v>
      </c>
      <c r="AK68" s="44">
        <f t="shared" si="1"/>
        <v>1182</v>
      </c>
      <c r="AL68" s="48">
        <f>93+1089</f>
        <v>1182</v>
      </c>
      <c r="AM68" s="48">
        <f>110+470</f>
        <v>580</v>
      </c>
      <c r="AN68" s="48">
        <f t="shared" si="38"/>
        <v>246</v>
      </c>
      <c r="AO68" s="51">
        <f t="shared" si="10"/>
        <v>60.29411764705884</v>
      </c>
      <c r="AP68" s="52" t="s">
        <v>145</v>
      </c>
    </row>
    <row r="69" spans="1:42" s="126" customFormat="1" ht="31.5">
      <c r="A69" s="64" t="s">
        <v>146</v>
      </c>
      <c r="B69" s="127" t="s">
        <v>147</v>
      </c>
      <c r="C69" s="128" t="s">
        <v>43</v>
      </c>
      <c r="D69" s="41">
        <f t="shared" si="2"/>
        <v>291</v>
      </c>
      <c r="E69" s="67">
        <v>1164</v>
      </c>
      <c r="F69" s="68">
        <v>1119</v>
      </c>
      <c r="G69" s="68">
        <v>1208</v>
      </c>
      <c r="H69" s="68">
        <v>291</v>
      </c>
      <c r="I69" s="68">
        <v>297</v>
      </c>
      <c r="J69" s="73">
        <f t="shared" si="34"/>
        <v>6</v>
      </c>
      <c r="K69" s="46">
        <f t="shared" si="3"/>
        <v>873</v>
      </c>
      <c r="L69" s="47">
        <f t="shared" si="4"/>
        <v>2.0618556701030855</v>
      </c>
      <c r="M69" s="48">
        <v>291</v>
      </c>
      <c r="N69" s="48">
        <v>292</v>
      </c>
      <c r="O69" s="48">
        <f t="shared" si="5"/>
        <v>1</v>
      </c>
      <c r="P69" s="45">
        <f t="shared" si="39"/>
        <v>582</v>
      </c>
      <c r="Q69" s="45">
        <f t="shared" si="39"/>
        <v>589</v>
      </c>
      <c r="R69" s="50">
        <v>801</v>
      </c>
      <c r="S69" s="48">
        <f t="shared" si="6"/>
        <v>7</v>
      </c>
      <c r="T69" s="48">
        <f t="shared" si="7"/>
        <v>1.2027491408934736</v>
      </c>
      <c r="U69" s="50">
        <f t="shared" si="8"/>
        <v>582</v>
      </c>
      <c r="V69" s="48">
        <v>291</v>
      </c>
      <c r="W69" s="48">
        <v>283</v>
      </c>
      <c r="X69" s="48">
        <f t="shared" si="35"/>
        <v>-8</v>
      </c>
      <c r="Y69" s="48">
        <f t="shared" si="9"/>
        <v>-2.749140893470795</v>
      </c>
      <c r="Z69" s="45">
        <f t="shared" si="40"/>
        <v>873</v>
      </c>
      <c r="AA69" s="45">
        <f t="shared" si="40"/>
        <v>872</v>
      </c>
      <c r="AB69" s="121">
        <v>1197</v>
      </c>
      <c r="AC69" s="48">
        <f t="shared" si="36"/>
        <v>-1</v>
      </c>
      <c r="AD69" s="48">
        <f t="shared" si="0"/>
        <v>-0.11454753722794919</v>
      </c>
      <c r="AE69" s="48">
        <f t="shared" si="41"/>
        <v>291</v>
      </c>
      <c r="AF69" s="48">
        <v>298</v>
      </c>
      <c r="AG69" s="48">
        <f t="shared" si="37"/>
        <v>7</v>
      </c>
      <c r="AH69" s="48">
        <f t="shared" si="15"/>
        <v>2.405498281786933</v>
      </c>
      <c r="AI69" s="45">
        <v>1164</v>
      </c>
      <c r="AJ69" s="48">
        <f>1675-501</f>
        <v>1174</v>
      </c>
      <c r="AK69" s="44">
        <f t="shared" si="1"/>
        <v>1170</v>
      </c>
      <c r="AL69" s="48">
        <v>1602</v>
      </c>
      <c r="AM69" s="48">
        <v>1602</v>
      </c>
      <c r="AN69" s="48">
        <f t="shared" si="38"/>
        <v>10</v>
      </c>
      <c r="AO69" s="63">
        <f t="shared" si="10"/>
        <v>0.8591065292096118</v>
      </c>
      <c r="AP69" s="83" t="s">
        <v>148</v>
      </c>
    </row>
    <row r="70" spans="1:42" s="126" customFormat="1" ht="31.5">
      <c r="A70" s="64" t="s">
        <v>149</v>
      </c>
      <c r="B70" s="132" t="s">
        <v>150</v>
      </c>
      <c r="C70" s="128" t="s">
        <v>43</v>
      </c>
      <c r="D70" s="41">
        <f t="shared" si="2"/>
        <v>47</v>
      </c>
      <c r="E70" s="67">
        <v>188</v>
      </c>
      <c r="F70" s="68">
        <v>181</v>
      </c>
      <c r="G70" s="68">
        <v>196</v>
      </c>
      <c r="H70" s="69">
        <v>36</v>
      </c>
      <c r="I70" s="69">
        <v>36</v>
      </c>
      <c r="J70" s="45">
        <f t="shared" si="34"/>
        <v>0</v>
      </c>
      <c r="K70" s="46">
        <f t="shared" si="3"/>
        <v>152</v>
      </c>
      <c r="L70" s="47">
        <f t="shared" si="4"/>
        <v>0</v>
      </c>
      <c r="M70" s="48">
        <v>47</v>
      </c>
      <c r="N70" s="48">
        <v>47</v>
      </c>
      <c r="O70" s="48">
        <f t="shared" si="5"/>
        <v>0</v>
      </c>
      <c r="P70" s="45">
        <f t="shared" si="39"/>
        <v>83</v>
      </c>
      <c r="Q70" s="45">
        <f t="shared" si="39"/>
        <v>83</v>
      </c>
      <c r="R70" s="50">
        <v>83</v>
      </c>
      <c r="S70" s="48">
        <f t="shared" si="6"/>
        <v>0</v>
      </c>
      <c r="T70" s="48">
        <f t="shared" si="7"/>
        <v>0</v>
      </c>
      <c r="U70" s="50">
        <f t="shared" si="8"/>
        <v>105</v>
      </c>
      <c r="V70" s="48">
        <v>52</v>
      </c>
      <c r="W70" s="48">
        <v>71</v>
      </c>
      <c r="X70" s="48">
        <f t="shared" si="35"/>
        <v>19</v>
      </c>
      <c r="Y70" s="48">
        <f t="shared" si="9"/>
        <v>36.53846153846155</v>
      </c>
      <c r="Z70" s="45">
        <f t="shared" si="40"/>
        <v>135</v>
      </c>
      <c r="AA70" s="45">
        <f t="shared" si="40"/>
        <v>154</v>
      </c>
      <c r="AB70" s="50">
        <v>154</v>
      </c>
      <c r="AC70" s="48">
        <f t="shared" si="36"/>
        <v>19</v>
      </c>
      <c r="AD70" s="48">
        <f t="shared" si="0"/>
        <v>14.074074074074076</v>
      </c>
      <c r="AE70" s="48">
        <f t="shared" si="41"/>
        <v>53</v>
      </c>
      <c r="AF70" s="48">
        <v>16</v>
      </c>
      <c r="AG70" s="48">
        <f t="shared" si="37"/>
        <v>-37</v>
      </c>
      <c r="AH70" s="48">
        <f t="shared" si="15"/>
        <v>-69.81132075471697</v>
      </c>
      <c r="AI70" s="45">
        <v>188</v>
      </c>
      <c r="AJ70" s="48">
        <v>213</v>
      </c>
      <c r="AK70" s="44">
        <f t="shared" si="1"/>
        <v>170</v>
      </c>
      <c r="AL70" s="48">
        <v>170</v>
      </c>
      <c r="AM70" s="48">
        <v>170</v>
      </c>
      <c r="AN70" s="48">
        <f t="shared" si="38"/>
        <v>25</v>
      </c>
      <c r="AO70" s="74">
        <f t="shared" si="10"/>
        <v>13.297872340425542</v>
      </c>
      <c r="AP70" s="83" t="s">
        <v>151</v>
      </c>
    </row>
    <row r="71" spans="1:42" s="126" customFormat="1" ht="15.75">
      <c r="A71" s="64" t="s">
        <v>152</v>
      </c>
      <c r="B71" s="127" t="s">
        <v>153</v>
      </c>
      <c r="C71" s="128" t="s">
        <v>43</v>
      </c>
      <c r="D71" s="41">
        <f t="shared" si="2"/>
        <v>262</v>
      </c>
      <c r="E71" s="67">
        <v>1048</v>
      </c>
      <c r="F71" s="68">
        <v>1008</v>
      </c>
      <c r="G71" s="68">
        <v>1088</v>
      </c>
      <c r="H71" s="68">
        <v>0</v>
      </c>
      <c r="I71" s="68">
        <v>0</v>
      </c>
      <c r="J71" s="73">
        <f t="shared" si="34"/>
        <v>0</v>
      </c>
      <c r="K71" s="46">
        <f t="shared" si="3"/>
        <v>1048</v>
      </c>
      <c r="L71" s="47" t="e">
        <f t="shared" si="4"/>
        <v>#DIV/0!</v>
      </c>
      <c r="M71" s="48">
        <v>1048</v>
      </c>
      <c r="N71" s="48">
        <v>3528</v>
      </c>
      <c r="O71" s="48">
        <f t="shared" si="5"/>
        <v>2480</v>
      </c>
      <c r="P71" s="45">
        <f t="shared" si="39"/>
        <v>1048</v>
      </c>
      <c r="Q71" s="45">
        <f t="shared" si="39"/>
        <v>3528</v>
      </c>
      <c r="R71" s="50">
        <v>3528</v>
      </c>
      <c r="S71" s="48">
        <f t="shared" si="6"/>
        <v>2480</v>
      </c>
      <c r="T71" s="48">
        <f t="shared" si="7"/>
        <v>236.6412213740458</v>
      </c>
      <c r="U71" s="50">
        <f t="shared" si="8"/>
        <v>0</v>
      </c>
      <c r="V71" s="48">
        <v>0</v>
      </c>
      <c r="W71" s="48">
        <v>0</v>
      </c>
      <c r="X71" s="48">
        <f t="shared" si="35"/>
        <v>0</v>
      </c>
      <c r="Y71" s="48" t="e">
        <f t="shared" si="9"/>
        <v>#DIV/0!</v>
      </c>
      <c r="Z71" s="45">
        <f t="shared" si="40"/>
        <v>1048</v>
      </c>
      <c r="AA71" s="45">
        <f t="shared" si="40"/>
        <v>3528</v>
      </c>
      <c r="AB71" s="50">
        <v>3528</v>
      </c>
      <c r="AC71" s="48">
        <f t="shared" si="36"/>
        <v>2480</v>
      </c>
      <c r="AD71" s="48">
        <f t="shared" si="0"/>
        <v>236.6412213740458</v>
      </c>
      <c r="AE71" s="48">
        <f t="shared" si="41"/>
        <v>0</v>
      </c>
      <c r="AF71" s="48">
        <v>0</v>
      </c>
      <c r="AG71" s="48">
        <f t="shared" si="37"/>
        <v>0</v>
      </c>
      <c r="AH71" s="48" t="e">
        <f t="shared" si="15"/>
        <v>#DIV/0!</v>
      </c>
      <c r="AI71" s="45">
        <v>1048</v>
      </c>
      <c r="AJ71" s="48">
        <v>3937</v>
      </c>
      <c r="AK71" s="44">
        <f t="shared" si="1"/>
        <v>3528</v>
      </c>
      <c r="AL71" s="48">
        <v>3528</v>
      </c>
      <c r="AM71" s="48">
        <v>3528</v>
      </c>
      <c r="AN71" s="48">
        <f t="shared" si="38"/>
        <v>2889</v>
      </c>
      <c r="AO71" s="74">
        <f t="shared" si="10"/>
        <v>275.6679389312977</v>
      </c>
      <c r="AP71" s="83" t="s">
        <v>105</v>
      </c>
    </row>
    <row r="72" spans="1:42" s="126" customFormat="1" ht="30.75" customHeight="1">
      <c r="A72" s="64" t="s">
        <v>154</v>
      </c>
      <c r="B72" s="133" t="s">
        <v>89</v>
      </c>
      <c r="C72" s="128" t="s">
        <v>43</v>
      </c>
      <c r="D72" s="41">
        <f t="shared" si="2"/>
        <v>2248.5</v>
      </c>
      <c r="E72" s="67">
        <v>8994</v>
      </c>
      <c r="F72" s="68">
        <v>8648</v>
      </c>
      <c r="G72" s="68">
        <v>9340</v>
      </c>
      <c r="H72" s="69">
        <v>2249</v>
      </c>
      <c r="I72" s="69">
        <v>4360</v>
      </c>
      <c r="J72" s="45">
        <f t="shared" si="34"/>
        <v>2111</v>
      </c>
      <c r="K72" s="46">
        <f t="shared" si="3"/>
        <v>6745</v>
      </c>
      <c r="L72" s="47">
        <f t="shared" si="4"/>
        <v>93.86393952867942</v>
      </c>
      <c r="M72" s="48">
        <v>2248</v>
      </c>
      <c r="N72" s="48">
        <v>4324</v>
      </c>
      <c r="O72" s="48">
        <f t="shared" si="5"/>
        <v>2076</v>
      </c>
      <c r="P72" s="45">
        <f t="shared" si="39"/>
        <v>4497</v>
      </c>
      <c r="Q72" s="45">
        <f t="shared" si="39"/>
        <v>8684</v>
      </c>
      <c r="R72" s="50">
        <v>8684</v>
      </c>
      <c r="S72" s="48">
        <f t="shared" si="6"/>
        <v>4187</v>
      </c>
      <c r="T72" s="48">
        <f t="shared" si="7"/>
        <v>93.10651545474761</v>
      </c>
      <c r="U72" s="50">
        <f t="shared" si="8"/>
        <v>4497</v>
      </c>
      <c r="V72" s="48">
        <v>2248</v>
      </c>
      <c r="W72" s="48">
        <v>5002</v>
      </c>
      <c r="X72" s="48">
        <f t="shared" si="35"/>
        <v>2754</v>
      </c>
      <c r="Y72" s="48">
        <f t="shared" si="9"/>
        <v>122.50889679715306</v>
      </c>
      <c r="Z72" s="45">
        <f t="shared" si="40"/>
        <v>6745</v>
      </c>
      <c r="AA72" s="45">
        <f t="shared" si="40"/>
        <v>13686</v>
      </c>
      <c r="AB72" s="50">
        <v>13686</v>
      </c>
      <c r="AC72" s="48">
        <f t="shared" si="36"/>
        <v>6941</v>
      </c>
      <c r="AD72" s="48">
        <f t="shared" si="0"/>
        <v>102.90585618977022</v>
      </c>
      <c r="AE72" s="48">
        <f t="shared" si="41"/>
        <v>2249</v>
      </c>
      <c r="AF72" s="48">
        <v>4876</v>
      </c>
      <c r="AG72" s="48">
        <f t="shared" si="37"/>
        <v>2627</v>
      </c>
      <c r="AH72" s="48">
        <f t="shared" si="15"/>
        <v>116.80746998666072</v>
      </c>
      <c r="AI72" s="45">
        <v>8994</v>
      </c>
      <c r="AJ72" s="48">
        <v>20887</v>
      </c>
      <c r="AK72" s="44">
        <f t="shared" si="1"/>
        <v>18562</v>
      </c>
      <c r="AL72" s="48">
        <v>18562</v>
      </c>
      <c r="AM72" s="48">
        <v>18562</v>
      </c>
      <c r="AN72" s="48">
        <f t="shared" si="38"/>
        <v>11893</v>
      </c>
      <c r="AO72" s="51">
        <f t="shared" si="10"/>
        <v>132.23259951078495</v>
      </c>
      <c r="AP72" s="83" t="s">
        <v>155</v>
      </c>
    </row>
    <row r="73" spans="1:42" s="126" customFormat="1" ht="30" customHeight="1">
      <c r="A73" s="64" t="s">
        <v>156</v>
      </c>
      <c r="B73" s="127" t="s">
        <v>157</v>
      </c>
      <c r="C73" s="128" t="s">
        <v>43</v>
      </c>
      <c r="D73" s="41">
        <f t="shared" si="2"/>
        <v>353.75</v>
      </c>
      <c r="E73" s="67">
        <v>1415</v>
      </c>
      <c r="F73" s="68">
        <v>1360</v>
      </c>
      <c r="G73" s="68">
        <v>1469</v>
      </c>
      <c r="H73" s="69">
        <v>314</v>
      </c>
      <c r="I73" s="69">
        <v>296</v>
      </c>
      <c r="J73" s="45">
        <f t="shared" si="34"/>
        <v>-18</v>
      </c>
      <c r="K73" s="46">
        <f t="shared" si="3"/>
        <v>1101</v>
      </c>
      <c r="L73" s="47">
        <f t="shared" si="4"/>
        <v>-5.732484076433124</v>
      </c>
      <c r="M73" s="48">
        <v>394</v>
      </c>
      <c r="N73" s="48">
        <v>857</v>
      </c>
      <c r="O73" s="48">
        <f t="shared" si="5"/>
        <v>463</v>
      </c>
      <c r="P73" s="45">
        <f>H73+M73</f>
        <v>708</v>
      </c>
      <c r="Q73" s="45">
        <f t="shared" si="39"/>
        <v>1153</v>
      </c>
      <c r="R73" s="50">
        <v>1165</v>
      </c>
      <c r="S73" s="48">
        <f t="shared" si="6"/>
        <v>445</v>
      </c>
      <c r="T73" s="48">
        <f t="shared" si="7"/>
        <v>62.853107344632775</v>
      </c>
      <c r="U73" s="50">
        <f t="shared" si="8"/>
        <v>707</v>
      </c>
      <c r="V73" s="48">
        <v>353</v>
      </c>
      <c r="W73" s="48">
        <v>372</v>
      </c>
      <c r="X73" s="48">
        <f t="shared" si="35"/>
        <v>19</v>
      </c>
      <c r="Y73" s="48">
        <f t="shared" si="9"/>
        <v>5.382436260623223</v>
      </c>
      <c r="Z73" s="45">
        <f>P73+V73</f>
        <v>1061</v>
      </c>
      <c r="AA73" s="45">
        <f t="shared" si="40"/>
        <v>1525</v>
      </c>
      <c r="AB73" s="121">
        <v>1543</v>
      </c>
      <c r="AC73" s="48">
        <f t="shared" si="36"/>
        <v>464</v>
      </c>
      <c r="AD73" s="48">
        <f t="shared" si="0"/>
        <v>43.73232799245994</v>
      </c>
      <c r="AE73" s="48">
        <f>AI73-Z73</f>
        <v>354</v>
      </c>
      <c r="AF73" s="48">
        <v>352</v>
      </c>
      <c r="AG73" s="48">
        <f t="shared" si="37"/>
        <v>-2</v>
      </c>
      <c r="AH73" s="48">
        <f t="shared" si="15"/>
        <v>-0.5649717514124291</v>
      </c>
      <c r="AI73" s="45">
        <v>1415</v>
      </c>
      <c r="AJ73" s="48">
        <v>1549</v>
      </c>
      <c r="AK73" s="44">
        <f t="shared" si="1"/>
        <v>1877</v>
      </c>
      <c r="AL73" s="48">
        <v>1901</v>
      </c>
      <c r="AM73" s="48">
        <v>1901</v>
      </c>
      <c r="AN73" s="48">
        <f t="shared" si="38"/>
        <v>134</v>
      </c>
      <c r="AO73" s="51">
        <f t="shared" si="10"/>
        <v>9.469964664310965</v>
      </c>
      <c r="AP73" s="83" t="s">
        <v>158</v>
      </c>
    </row>
    <row r="74" spans="1:42" s="126" customFormat="1" ht="15.75">
      <c r="A74" s="64" t="s">
        <v>159</v>
      </c>
      <c r="B74" s="127" t="s">
        <v>160</v>
      </c>
      <c r="C74" s="128" t="s">
        <v>43</v>
      </c>
      <c r="D74" s="41">
        <f t="shared" si="2"/>
        <v>3041.5</v>
      </c>
      <c r="E74" s="42">
        <f aca="true" t="shared" si="42" ref="E74:J74">SUM(E76:E97)</f>
        <v>12166</v>
      </c>
      <c r="F74" s="43">
        <f t="shared" si="42"/>
        <v>11474</v>
      </c>
      <c r="G74" s="43">
        <f t="shared" si="42"/>
        <v>12859</v>
      </c>
      <c r="H74" s="43">
        <f t="shared" si="42"/>
        <v>3882</v>
      </c>
      <c r="I74" s="43">
        <f t="shared" si="42"/>
        <v>4126</v>
      </c>
      <c r="J74" s="73">
        <f t="shared" si="42"/>
        <v>244</v>
      </c>
      <c r="K74" s="46">
        <f t="shared" si="3"/>
        <v>8284</v>
      </c>
      <c r="L74" s="47">
        <f t="shared" si="4"/>
        <v>6.285419886656356</v>
      </c>
      <c r="M74" s="43">
        <f>SUM(M76:M97)</f>
        <v>2366</v>
      </c>
      <c r="N74" s="43">
        <f>SUM(N76:N97)</f>
        <v>3341</v>
      </c>
      <c r="O74" s="48">
        <f t="shared" si="5"/>
        <v>975</v>
      </c>
      <c r="P74" s="43">
        <f>SUM(P76:P97)</f>
        <v>6248</v>
      </c>
      <c r="Q74" s="43">
        <f>SUM(Q76:Q97)</f>
        <v>7467</v>
      </c>
      <c r="R74" s="49">
        <f>SUM(R76:R97)</f>
        <v>7730</v>
      </c>
      <c r="S74" s="48">
        <f t="shared" si="6"/>
        <v>1219</v>
      </c>
      <c r="T74" s="48">
        <f t="shared" si="7"/>
        <v>19.510243277848915</v>
      </c>
      <c r="U74" s="50">
        <f t="shared" si="8"/>
        <v>5918</v>
      </c>
      <c r="V74" s="43">
        <f>SUM(V76:V97)</f>
        <v>2928</v>
      </c>
      <c r="W74" s="43">
        <f>SUM(W76:W97)</f>
        <v>3641</v>
      </c>
      <c r="X74" s="48">
        <f t="shared" si="35"/>
        <v>713</v>
      </c>
      <c r="Y74" s="48">
        <f t="shared" si="9"/>
        <v>24.351092896174848</v>
      </c>
      <c r="Z74" s="43">
        <f>SUM(Z76:Z97)</f>
        <v>9176</v>
      </c>
      <c r="AA74" s="43">
        <f>SUM(AA76:AA97)</f>
        <v>11108</v>
      </c>
      <c r="AB74" s="49">
        <f>SUM(AB76:AB97)</f>
        <v>12249</v>
      </c>
      <c r="AC74" s="48">
        <f t="shared" si="36"/>
        <v>1932</v>
      </c>
      <c r="AD74" s="48">
        <f t="shared" si="0"/>
        <v>21.054925893635584</v>
      </c>
      <c r="AE74" s="44">
        <f>SUM(AE76:AE97)</f>
        <v>2990</v>
      </c>
      <c r="AF74" s="44">
        <f>SUM(AF76:AF97)</f>
        <v>5062</v>
      </c>
      <c r="AG74" s="48">
        <f t="shared" si="37"/>
        <v>2072</v>
      </c>
      <c r="AH74" s="48">
        <f t="shared" si="15"/>
        <v>69.29765886287623</v>
      </c>
      <c r="AI74" s="44">
        <f>SUM(AI76:AI97)</f>
        <v>12166</v>
      </c>
      <c r="AJ74" s="44">
        <f>SUM(AJ76:AJ97)</f>
        <v>18292</v>
      </c>
      <c r="AK74" s="44">
        <f t="shared" si="1"/>
        <v>16170</v>
      </c>
      <c r="AL74" s="44">
        <f>SUM(AL76:AL97)</f>
        <v>18184</v>
      </c>
      <c r="AM74" s="44">
        <f>SUM(AM76:AM97)</f>
        <v>18187</v>
      </c>
      <c r="AN74" s="48">
        <f t="shared" si="38"/>
        <v>6126</v>
      </c>
      <c r="AO74" s="51">
        <f t="shared" si="10"/>
        <v>50.353444024330116</v>
      </c>
      <c r="AP74" s="52" t="s">
        <v>44</v>
      </c>
    </row>
    <row r="75" spans="1:42" s="53" customFormat="1" ht="12" customHeight="1">
      <c r="A75" s="54"/>
      <c r="B75" s="134" t="s">
        <v>45</v>
      </c>
      <c r="C75" s="56"/>
      <c r="D75" s="41">
        <f t="shared" si="2"/>
        <v>0</v>
      </c>
      <c r="E75" s="57"/>
      <c r="F75" s="58"/>
      <c r="G75" s="58"/>
      <c r="H75" s="59"/>
      <c r="I75" s="59"/>
      <c r="J75" s="60"/>
      <c r="K75" s="46">
        <f t="shared" si="3"/>
        <v>0</v>
      </c>
      <c r="L75" s="47" t="e">
        <f t="shared" si="4"/>
        <v>#DIV/0!</v>
      </c>
      <c r="M75" s="60"/>
      <c r="N75" s="60"/>
      <c r="O75" s="61"/>
      <c r="P75" s="60"/>
      <c r="Q75" s="60"/>
      <c r="R75" s="71"/>
      <c r="S75" s="61"/>
      <c r="T75" s="61"/>
      <c r="U75" s="50">
        <f t="shared" si="8"/>
        <v>0</v>
      </c>
      <c r="V75" s="60"/>
      <c r="W75" s="60"/>
      <c r="X75" s="61"/>
      <c r="Y75" s="48" t="e">
        <f t="shared" si="9"/>
        <v>#DIV/0!</v>
      </c>
      <c r="Z75" s="60"/>
      <c r="AA75" s="60"/>
      <c r="AB75" s="71"/>
      <c r="AC75" s="61"/>
      <c r="AD75" s="48" t="e">
        <f t="shared" si="0"/>
        <v>#DIV/0!</v>
      </c>
      <c r="AE75" s="60"/>
      <c r="AF75" s="60"/>
      <c r="AG75" s="61"/>
      <c r="AH75" s="48" t="e">
        <f t="shared" si="15"/>
        <v>#DIV/0!</v>
      </c>
      <c r="AI75" s="60"/>
      <c r="AJ75" s="79"/>
      <c r="AK75" s="59">
        <f t="shared" si="1"/>
        <v>0</v>
      </c>
      <c r="AL75" s="61"/>
      <c r="AM75" s="61"/>
      <c r="AN75" s="61"/>
      <c r="AO75" s="60"/>
      <c r="AP75" s="106"/>
    </row>
    <row r="76" spans="1:42" s="53" customFormat="1" ht="15.75">
      <c r="A76" s="64" t="s">
        <v>161</v>
      </c>
      <c r="B76" s="107" t="s">
        <v>162</v>
      </c>
      <c r="C76" s="66" t="s">
        <v>43</v>
      </c>
      <c r="D76" s="41">
        <f t="shared" si="2"/>
        <v>383.5</v>
      </c>
      <c r="E76" s="67">
        <v>1534</v>
      </c>
      <c r="F76" s="68">
        <v>1475</v>
      </c>
      <c r="G76" s="68">
        <v>1593</v>
      </c>
      <c r="H76" s="69">
        <v>313</v>
      </c>
      <c r="I76" s="69">
        <v>301</v>
      </c>
      <c r="J76" s="48">
        <f aca="true" t="shared" si="43" ref="J76:J96">I76-H76</f>
        <v>-12</v>
      </c>
      <c r="K76" s="46">
        <f t="shared" si="3"/>
        <v>1221</v>
      </c>
      <c r="L76" s="47">
        <f>I76/H76*100-100</f>
        <v>-3.8338658146964946</v>
      </c>
      <c r="M76" s="48">
        <v>454</v>
      </c>
      <c r="N76" s="48">
        <v>461</v>
      </c>
      <c r="O76" s="48">
        <f t="shared" si="5"/>
        <v>7</v>
      </c>
      <c r="P76" s="48">
        <f>H76+M76</f>
        <v>767</v>
      </c>
      <c r="Q76" s="48">
        <f>I76+N76</f>
        <v>762</v>
      </c>
      <c r="R76" s="50">
        <v>762</v>
      </c>
      <c r="S76" s="48">
        <f t="shared" si="6"/>
        <v>-5</v>
      </c>
      <c r="T76" s="48">
        <f t="shared" si="7"/>
        <v>-0.6518904823989544</v>
      </c>
      <c r="U76" s="50">
        <f t="shared" si="8"/>
        <v>767</v>
      </c>
      <c r="V76" s="48">
        <v>383</v>
      </c>
      <c r="W76" s="48">
        <v>323</v>
      </c>
      <c r="X76" s="48">
        <f aca="true" t="shared" si="44" ref="X76:X105">W76-V76</f>
        <v>-60</v>
      </c>
      <c r="Y76" s="48">
        <f t="shared" si="9"/>
        <v>-15.665796344647518</v>
      </c>
      <c r="Z76" s="48">
        <f>P76+V76</f>
        <v>1150</v>
      </c>
      <c r="AA76" s="48">
        <f>Q76+W76</f>
        <v>1085</v>
      </c>
      <c r="AB76" s="50">
        <v>1085</v>
      </c>
      <c r="AC76" s="48">
        <f aca="true" t="shared" si="45" ref="AC76:AC105">AA76-Z76</f>
        <v>-65</v>
      </c>
      <c r="AD76" s="48">
        <f t="shared" si="0"/>
        <v>-5.652173913043484</v>
      </c>
      <c r="AE76" s="48">
        <f>AI76-Z76</f>
        <v>384</v>
      </c>
      <c r="AF76" s="48">
        <v>411</v>
      </c>
      <c r="AG76" s="48">
        <f aca="true" t="shared" si="46" ref="AG76:AG105">AF76-AE76</f>
        <v>27</v>
      </c>
      <c r="AH76" s="48">
        <f t="shared" si="15"/>
        <v>7.03125</v>
      </c>
      <c r="AI76" s="48">
        <v>1534</v>
      </c>
      <c r="AJ76" s="48">
        <v>1628</v>
      </c>
      <c r="AK76" s="69">
        <f t="shared" si="1"/>
        <v>1496</v>
      </c>
      <c r="AL76" s="48">
        <v>1496</v>
      </c>
      <c r="AM76" s="48">
        <v>1496</v>
      </c>
      <c r="AN76" s="48">
        <f aca="true" t="shared" si="47" ref="AN76:AN105">AJ76-AI76</f>
        <v>94</v>
      </c>
      <c r="AO76" s="48">
        <f t="shared" si="10"/>
        <v>6.1277705345502085</v>
      </c>
      <c r="AP76" s="125" t="s">
        <v>163</v>
      </c>
    </row>
    <row r="77" spans="1:42" s="53" customFormat="1" ht="28.5" customHeight="1">
      <c r="A77" s="64" t="s">
        <v>164</v>
      </c>
      <c r="B77" s="112" t="s">
        <v>165</v>
      </c>
      <c r="C77" s="41" t="s">
        <v>43</v>
      </c>
      <c r="D77" s="41">
        <f t="shared" si="2"/>
        <v>121.75</v>
      </c>
      <c r="E77" s="67">
        <v>487</v>
      </c>
      <c r="F77" s="68">
        <v>470</v>
      </c>
      <c r="G77" s="68">
        <v>504</v>
      </c>
      <c r="H77" s="69">
        <v>0</v>
      </c>
      <c r="I77" s="69">
        <v>0</v>
      </c>
      <c r="J77" s="45">
        <f t="shared" si="43"/>
        <v>0</v>
      </c>
      <c r="K77" s="46">
        <f t="shared" si="3"/>
        <v>487</v>
      </c>
      <c r="L77" s="47" t="e">
        <f t="shared" si="4"/>
        <v>#DIV/0!</v>
      </c>
      <c r="M77" s="48">
        <v>120</v>
      </c>
      <c r="N77" s="48">
        <v>111</v>
      </c>
      <c r="O77" s="48">
        <f t="shared" si="5"/>
        <v>-9</v>
      </c>
      <c r="P77" s="45">
        <f aca="true" t="shared" si="48" ref="P77:Q97">H77+M77</f>
        <v>120</v>
      </c>
      <c r="Q77" s="45">
        <f t="shared" si="48"/>
        <v>111</v>
      </c>
      <c r="R77" s="50">
        <v>111</v>
      </c>
      <c r="S77" s="48">
        <f t="shared" si="6"/>
        <v>-9</v>
      </c>
      <c r="T77" s="48">
        <f t="shared" si="7"/>
        <v>-7.5</v>
      </c>
      <c r="U77" s="50">
        <f t="shared" si="8"/>
        <v>367</v>
      </c>
      <c r="V77" s="48">
        <v>184</v>
      </c>
      <c r="W77" s="48">
        <v>193</v>
      </c>
      <c r="X77" s="48">
        <f t="shared" si="44"/>
        <v>9</v>
      </c>
      <c r="Y77" s="48">
        <f t="shared" si="9"/>
        <v>4.891304347826093</v>
      </c>
      <c r="Z77" s="45">
        <f aca="true" t="shared" si="49" ref="Z77:AA97">P77+V77</f>
        <v>304</v>
      </c>
      <c r="AA77" s="45">
        <f t="shared" si="49"/>
        <v>304</v>
      </c>
      <c r="AB77" s="50">
        <v>304</v>
      </c>
      <c r="AC77" s="48">
        <f t="shared" si="45"/>
        <v>0</v>
      </c>
      <c r="AD77" s="48">
        <f t="shared" si="0"/>
        <v>0</v>
      </c>
      <c r="AE77" s="48">
        <f aca="true" t="shared" si="50" ref="AE77:AE97">AI77-Z77</f>
        <v>183</v>
      </c>
      <c r="AF77" s="48">
        <v>8</v>
      </c>
      <c r="AG77" s="48">
        <f t="shared" si="46"/>
        <v>-175</v>
      </c>
      <c r="AH77" s="48">
        <f t="shared" si="15"/>
        <v>-95.62841530054645</v>
      </c>
      <c r="AI77" s="45">
        <v>487</v>
      </c>
      <c r="AJ77" s="48">
        <v>2033</v>
      </c>
      <c r="AK77" s="44">
        <f t="shared" si="1"/>
        <v>312</v>
      </c>
      <c r="AL77" s="48">
        <v>312</v>
      </c>
      <c r="AM77" s="48">
        <v>312</v>
      </c>
      <c r="AN77" s="48">
        <f t="shared" si="47"/>
        <v>1546</v>
      </c>
      <c r="AO77" s="74">
        <f t="shared" si="10"/>
        <v>317.45379876796716</v>
      </c>
      <c r="AP77" s="83" t="s">
        <v>166</v>
      </c>
    </row>
    <row r="78" spans="1:42" s="53" customFormat="1" ht="15.75">
      <c r="A78" s="64" t="s">
        <v>167</v>
      </c>
      <c r="B78" s="112" t="s">
        <v>168</v>
      </c>
      <c r="C78" s="41" t="s">
        <v>43</v>
      </c>
      <c r="D78" s="41">
        <f t="shared" si="2"/>
        <v>35.25</v>
      </c>
      <c r="E78" s="67">
        <v>141</v>
      </c>
      <c r="F78" s="68">
        <v>136</v>
      </c>
      <c r="G78" s="68">
        <v>146</v>
      </c>
      <c r="H78" s="69">
        <v>35</v>
      </c>
      <c r="I78" s="69">
        <v>43</v>
      </c>
      <c r="J78" s="45">
        <f t="shared" si="43"/>
        <v>8</v>
      </c>
      <c r="K78" s="46">
        <f t="shared" si="3"/>
        <v>106</v>
      </c>
      <c r="L78" s="47">
        <f t="shared" si="4"/>
        <v>22.85714285714286</v>
      </c>
      <c r="M78" s="48">
        <v>35</v>
      </c>
      <c r="N78" s="48">
        <v>43</v>
      </c>
      <c r="O78" s="48">
        <f t="shared" si="5"/>
        <v>8</v>
      </c>
      <c r="P78" s="45">
        <f t="shared" si="48"/>
        <v>70</v>
      </c>
      <c r="Q78" s="45">
        <f t="shared" si="48"/>
        <v>86</v>
      </c>
      <c r="R78" s="50">
        <v>86</v>
      </c>
      <c r="S78" s="48">
        <f t="shared" si="6"/>
        <v>16</v>
      </c>
      <c r="T78" s="48">
        <f t="shared" si="7"/>
        <v>22.85714285714286</v>
      </c>
      <c r="U78" s="50">
        <f t="shared" si="8"/>
        <v>71</v>
      </c>
      <c r="V78" s="48">
        <v>35</v>
      </c>
      <c r="W78" s="48">
        <v>42</v>
      </c>
      <c r="X78" s="48">
        <f t="shared" si="44"/>
        <v>7</v>
      </c>
      <c r="Y78" s="48">
        <f t="shared" si="9"/>
        <v>20</v>
      </c>
      <c r="Z78" s="45">
        <f t="shared" si="49"/>
        <v>105</v>
      </c>
      <c r="AA78" s="45">
        <f t="shared" si="49"/>
        <v>128</v>
      </c>
      <c r="AB78" s="50">
        <v>128</v>
      </c>
      <c r="AC78" s="48">
        <f t="shared" si="45"/>
        <v>23</v>
      </c>
      <c r="AD78" s="48">
        <f t="shared" si="0"/>
        <v>21.904761904761912</v>
      </c>
      <c r="AE78" s="48">
        <f t="shared" si="50"/>
        <v>36</v>
      </c>
      <c r="AF78" s="48">
        <v>43</v>
      </c>
      <c r="AG78" s="48">
        <f t="shared" si="46"/>
        <v>7</v>
      </c>
      <c r="AH78" s="48">
        <f t="shared" si="15"/>
        <v>19.444444444444443</v>
      </c>
      <c r="AI78" s="45">
        <v>141</v>
      </c>
      <c r="AJ78" s="48">
        <v>183</v>
      </c>
      <c r="AK78" s="44">
        <f t="shared" si="1"/>
        <v>171</v>
      </c>
      <c r="AL78" s="48">
        <v>171</v>
      </c>
      <c r="AM78" s="48">
        <v>171</v>
      </c>
      <c r="AN78" s="48">
        <f t="shared" si="47"/>
        <v>42</v>
      </c>
      <c r="AO78" s="51">
        <f t="shared" si="10"/>
        <v>29.787234042553195</v>
      </c>
      <c r="AP78" s="83" t="s">
        <v>169</v>
      </c>
    </row>
    <row r="79" spans="1:42" s="53" customFormat="1" ht="15.75">
      <c r="A79" s="64" t="s">
        <v>170</v>
      </c>
      <c r="B79" s="112" t="s">
        <v>171</v>
      </c>
      <c r="C79" s="41" t="s">
        <v>43</v>
      </c>
      <c r="D79" s="41">
        <f t="shared" si="2"/>
        <v>136</v>
      </c>
      <c r="E79" s="67">
        <v>544</v>
      </c>
      <c r="F79" s="68">
        <v>524</v>
      </c>
      <c r="G79" s="68">
        <v>565</v>
      </c>
      <c r="H79" s="69">
        <v>180</v>
      </c>
      <c r="I79" s="69">
        <v>432</v>
      </c>
      <c r="J79" s="45">
        <f t="shared" si="43"/>
        <v>252</v>
      </c>
      <c r="K79" s="46">
        <f t="shared" si="3"/>
        <v>364</v>
      </c>
      <c r="L79" s="47">
        <f t="shared" si="4"/>
        <v>140</v>
      </c>
      <c r="M79" s="48">
        <v>92</v>
      </c>
      <c r="N79" s="48">
        <v>434</v>
      </c>
      <c r="O79" s="48">
        <f t="shared" si="5"/>
        <v>342</v>
      </c>
      <c r="P79" s="45">
        <f t="shared" si="48"/>
        <v>272</v>
      </c>
      <c r="Q79" s="45">
        <f t="shared" si="48"/>
        <v>866</v>
      </c>
      <c r="R79" s="50">
        <v>866</v>
      </c>
      <c r="S79" s="48">
        <f t="shared" si="6"/>
        <v>594</v>
      </c>
      <c r="T79" s="48">
        <f t="shared" si="7"/>
        <v>218.38235294117646</v>
      </c>
      <c r="U79" s="50">
        <f t="shared" si="8"/>
        <v>272</v>
      </c>
      <c r="V79" s="48">
        <v>135</v>
      </c>
      <c r="W79" s="48">
        <v>196</v>
      </c>
      <c r="X79" s="48">
        <f t="shared" si="44"/>
        <v>61</v>
      </c>
      <c r="Y79" s="48">
        <f t="shared" si="9"/>
        <v>45.18518518518519</v>
      </c>
      <c r="Z79" s="45">
        <f t="shared" si="49"/>
        <v>407</v>
      </c>
      <c r="AA79" s="45">
        <f t="shared" si="49"/>
        <v>1062</v>
      </c>
      <c r="AB79" s="121">
        <v>1062</v>
      </c>
      <c r="AC79" s="48">
        <f t="shared" si="45"/>
        <v>655</v>
      </c>
      <c r="AD79" s="48">
        <f t="shared" si="0"/>
        <v>160.93366093366097</v>
      </c>
      <c r="AE79" s="48">
        <f t="shared" si="50"/>
        <v>137</v>
      </c>
      <c r="AF79" s="48">
        <v>706</v>
      </c>
      <c r="AG79" s="48">
        <f t="shared" si="46"/>
        <v>569</v>
      </c>
      <c r="AH79" s="48">
        <f t="shared" si="15"/>
        <v>415.3284671532847</v>
      </c>
      <c r="AI79" s="45">
        <v>544</v>
      </c>
      <c r="AJ79" s="48">
        <v>1376</v>
      </c>
      <c r="AK79" s="44">
        <f t="shared" si="1"/>
        <v>1768</v>
      </c>
      <c r="AL79" s="48">
        <v>1768</v>
      </c>
      <c r="AM79" s="48">
        <v>1768</v>
      </c>
      <c r="AN79" s="48">
        <f t="shared" si="47"/>
        <v>832</v>
      </c>
      <c r="AO79" s="51">
        <f t="shared" si="10"/>
        <v>152.94117647058823</v>
      </c>
      <c r="AP79" s="83" t="s">
        <v>172</v>
      </c>
    </row>
    <row r="80" spans="1:42" s="53" customFormat="1" ht="15.75">
      <c r="A80" s="64" t="s">
        <v>173</v>
      </c>
      <c r="B80" s="112" t="s">
        <v>174</v>
      </c>
      <c r="C80" s="41" t="s">
        <v>43</v>
      </c>
      <c r="D80" s="41">
        <f t="shared" si="2"/>
        <v>115</v>
      </c>
      <c r="E80" s="67">
        <v>460</v>
      </c>
      <c r="F80" s="68">
        <v>443</v>
      </c>
      <c r="G80" s="68">
        <v>478</v>
      </c>
      <c r="H80" s="68">
        <v>115</v>
      </c>
      <c r="I80" s="69">
        <v>122</v>
      </c>
      <c r="J80" s="45">
        <f t="shared" si="43"/>
        <v>7</v>
      </c>
      <c r="K80" s="46">
        <f t="shared" si="3"/>
        <v>345</v>
      </c>
      <c r="L80" s="47">
        <f t="shared" si="4"/>
        <v>6.08695652173914</v>
      </c>
      <c r="M80" s="48">
        <v>115</v>
      </c>
      <c r="N80" s="48">
        <v>270</v>
      </c>
      <c r="O80" s="48">
        <f t="shared" si="5"/>
        <v>155</v>
      </c>
      <c r="P80" s="45">
        <f t="shared" si="48"/>
        <v>230</v>
      </c>
      <c r="Q80" s="45">
        <f t="shared" si="48"/>
        <v>392</v>
      </c>
      <c r="R80" s="50">
        <v>392</v>
      </c>
      <c r="S80" s="48">
        <f t="shared" si="6"/>
        <v>162</v>
      </c>
      <c r="T80" s="48">
        <f t="shared" si="7"/>
        <v>70.43478260869566</v>
      </c>
      <c r="U80" s="50">
        <f t="shared" si="8"/>
        <v>230</v>
      </c>
      <c r="V80" s="48">
        <v>115</v>
      </c>
      <c r="W80" s="48">
        <v>398</v>
      </c>
      <c r="X80" s="48">
        <f t="shared" si="44"/>
        <v>283</v>
      </c>
      <c r="Y80" s="48">
        <f t="shared" si="9"/>
        <v>246.08695652173913</v>
      </c>
      <c r="Z80" s="45">
        <f t="shared" si="49"/>
        <v>345</v>
      </c>
      <c r="AA80" s="45">
        <f t="shared" si="49"/>
        <v>790</v>
      </c>
      <c r="AB80" s="50">
        <v>790</v>
      </c>
      <c r="AC80" s="48">
        <f t="shared" si="45"/>
        <v>445</v>
      </c>
      <c r="AD80" s="48">
        <f t="shared" si="0"/>
        <v>128.9855072463768</v>
      </c>
      <c r="AE80" s="48">
        <f t="shared" si="50"/>
        <v>115</v>
      </c>
      <c r="AF80" s="48">
        <v>162</v>
      </c>
      <c r="AG80" s="48">
        <f t="shared" si="46"/>
        <v>47</v>
      </c>
      <c r="AH80" s="48">
        <f t="shared" si="15"/>
        <v>40.86956521739131</v>
      </c>
      <c r="AI80" s="45">
        <v>460</v>
      </c>
      <c r="AJ80" s="48">
        <v>1051</v>
      </c>
      <c r="AK80" s="44">
        <f t="shared" si="1"/>
        <v>952</v>
      </c>
      <c r="AL80" s="48">
        <v>952</v>
      </c>
      <c r="AM80" s="48">
        <v>952</v>
      </c>
      <c r="AN80" s="48">
        <f t="shared" si="47"/>
        <v>591</v>
      </c>
      <c r="AO80" s="51">
        <f t="shared" si="10"/>
        <v>128.4782608695652</v>
      </c>
      <c r="AP80" s="83" t="s">
        <v>175</v>
      </c>
    </row>
    <row r="81" spans="1:42" s="53" customFormat="1" ht="38.25" customHeight="1">
      <c r="A81" s="64" t="s">
        <v>176</v>
      </c>
      <c r="B81" s="112" t="s">
        <v>177</v>
      </c>
      <c r="C81" s="41" t="s">
        <v>43</v>
      </c>
      <c r="D81" s="41">
        <f t="shared" si="2"/>
        <v>16</v>
      </c>
      <c r="E81" s="67">
        <v>64</v>
      </c>
      <c r="F81" s="68">
        <v>62</v>
      </c>
      <c r="G81" s="68">
        <v>67</v>
      </c>
      <c r="H81" s="69">
        <v>16</v>
      </c>
      <c r="I81" s="69">
        <v>12</v>
      </c>
      <c r="J81" s="45">
        <f t="shared" si="43"/>
        <v>-4</v>
      </c>
      <c r="K81" s="46">
        <f t="shared" si="3"/>
        <v>48</v>
      </c>
      <c r="L81" s="47">
        <f t="shared" si="4"/>
        <v>-25</v>
      </c>
      <c r="M81" s="48">
        <v>10</v>
      </c>
      <c r="N81" s="48">
        <v>2</v>
      </c>
      <c r="O81" s="48">
        <f t="shared" si="5"/>
        <v>-8</v>
      </c>
      <c r="P81" s="45">
        <f t="shared" si="48"/>
        <v>26</v>
      </c>
      <c r="Q81" s="45">
        <f t="shared" si="48"/>
        <v>14</v>
      </c>
      <c r="R81" s="50">
        <v>14</v>
      </c>
      <c r="S81" s="48">
        <f t="shared" si="6"/>
        <v>-12</v>
      </c>
      <c r="T81" s="48">
        <f t="shared" si="7"/>
        <v>-46.15384615384615</v>
      </c>
      <c r="U81" s="50">
        <f t="shared" si="8"/>
        <v>38</v>
      </c>
      <c r="V81" s="48">
        <v>15</v>
      </c>
      <c r="W81" s="48">
        <v>26</v>
      </c>
      <c r="X81" s="48">
        <f t="shared" si="44"/>
        <v>11</v>
      </c>
      <c r="Y81" s="48">
        <f t="shared" si="9"/>
        <v>73.33333333333334</v>
      </c>
      <c r="Z81" s="45">
        <f t="shared" si="49"/>
        <v>41</v>
      </c>
      <c r="AA81" s="45">
        <f t="shared" si="49"/>
        <v>40</v>
      </c>
      <c r="AB81" s="50">
        <v>40</v>
      </c>
      <c r="AC81" s="48">
        <f t="shared" si="45"/>
        <v>-1</v>
      </c>
      <c r="AD81" s="48">
        <f t="shared" si="0"/>
        <v>-2.439024390243901</v>
      </c>
      <c r="AE81" s="48">
        <f t="shared" si="50"/>
        <v>23</v>
      </c>
      <c r="AF81" s="48">
        <v>25</v>
      </c>
      <c r="AG81" s="48">
        <f t="shared" si="46"/>
        <v>2</v>
      </c>
      <c r="AH81" s="48">
        <f t="shared" si="15"/>
        <v>8.695652173913032</v>
      </c>
      <c r="AI81" s="45">
        <v>64</v>
      </c>
      <c r="AJ81" s="48">
        <v>60</v>
      </c>
      <c r="AK81" s="44">
        <f t="shared" si="1"/>
        <v>65</v>
      </c>
      <c r="AL81" s="48">
        <v>65</v>
      </c>
      <c r="AM81" s="48">
        <v>65</v>
      </c>
      <c r="AN81" s="48">
        <f t="shared" si="47"/>
        <v>-4</v>
      </c>
      <c r="AO81" s="74">
        <f t="shared" si="10"/>
        <v>-6.25</v>
      </c>
      <c r="AP81" s="83" t="s">
        <v>178</v>
      </c>
    </row>
    <row r="82" spans="1:42" s="53" customFormat="1" ht="42" customHeight="1">
      <c r="A82" s="64" t="s">
        <v>179</v>
      </c>
      <c r="B82" s="112" t="s">
        <v>113</v>
      </c>
      <c r="C82" s="41" t="s">
        <v>43</v>
      </c>
      <c r="D82" s="41">
        <f t="shared" si="2"/>
        <v>2.25</v>
      </c>
      <c r="E82" s="67">
        <v>9</v>
      </c>
      <c r="F82" s="68">
        <v>8</v>
      </c>
      <c r="G82" s="68">
        <v>9</v>
      </c>
      <c r="H82" s="69">
        <v>2</v>
      </c>
      <c r="I82" s="69">
        <v>9</v>
      </c>
      <c r="J82" s="45">
        <f t="shared" si="43"/>
        <v>7</v>
      </c>
      <c r="K82" s="46">
        <f t="shared" si="3"/>
        <v>7</v>
      </c>
      <c r="L82" s="47">
        <f t="shared" si="4"/>
        <v>350</v>
      </c>
      <c r="M82" s="48">
        <v>2</v>
      </c>
      <c r="N82" s="48">
        <v>8</v>
      </c>
      <c r="O82" s="48">
        <f t="shared" si="5"/>
        <v>6</v>
      </c>
      <c r="P82" s="45">
        <f t="shared" si="48"/>
        <v>4</v>
      </c>
      <c r="Q82" s="45">
        <f t="shared" si="48"/>
        <v>17</v>
      </c>
      <c r="R82" s="50">
        <v>17</v>
      </c>
      <c r="S82" s="48">
        <f t="shared" si="6"/>
        <v>13</v>
      </c>
      <c r="T82" s="48">
        <f t="shared" si="7"/>
        <v>325</v>
      </c>
      <c r="U82" s="50">
        <f t="shared" si="8"/>
        <v>5</v>
      </c>
      <c r="V82" s="48">
        <v>2</v>
      </c>
      <c r="W82" s="48">
        <v>9</v>
      </c>
      <c r="X82" s="48">
        <f t="shared" si="44"/>
        <v>7</v>
      </c>
      <c r="Y82" s="48">
        <f t="shared" si="9"/>
        <v>350</v>
      </c>
      <c r="Z82" s="45">
        <f t="shared" si="49"/>
        <v>6</v>
      </c>
      <c r="AA82" s="45">
        <f t="shared" si="49"/>
        <v>26</v>
      </c>
      <c r="AB82" s="50">
        <v>26</v>
      </c>
      <c r="AC82" s="48">
        <f t="shared" si="45"/>
        <v>20</v>
      </c>
      <c r="AD82" s="48">
        <f t="shared" si="0"/>
        <v>333.3333333333333</v>
      </c>
      <c r="AE82" s="48">
        <f t="shared" si="50"/>
        <v>3</v>
      </c>
      <c r="AF82" s="48">
        <v>7</v>
      </c>
      <c r="AG82" s="48">
        <f t="shared" si="46"/>
        <v>4</v>
      </c>
      <c r="AH82" s="48">
        <f t="shared" si="15"/>
        <v>133.33333333333334</v>
      </c>
      <c r="AI82" s="45">
        <v>9</v>
      </c>
      <c r="AJ82" s="48">
        <v>34</v>
      </c>
      <c r="AK82">
        <f t="shared" si="1"/>
        <v>33</v>
      </c>
      <c r="AL82">
        <v>33</v>
      </c>
      <c r="AM82">
        <v>36</v>
      </c>
      <c r="AN82" s="69">
        <f t="shared" si="47"/>
        <v>25</v>
      </c>
      <c r="AO82" s="51">
        <f t="shared" si="10"/>
        <v>277.77777777777777</v>
      </c>
      <c r="AP82" s="52" t="s">
        <v>180</v>
      </c>
    </row>
    <row r="83" spans="1:42" s="53" customFormat="1" ht="15.75">
      <c r="A83" s="64" t="s">
        <v>181</v>
      </c>
      <c r="B83" s="112" t="s">
        <v>182</v>
      </c>
      <c r="C83" s="41" t="s">
        <v>43</v>
      </c>
      <c r="D83" s="41">
        <f t="shared" si="2"/>
        <v>169.25</v>
      </c>
      <c r="E83" s="67">
        <v>677</v>
      </c>
      <c r="F83" s="68">
        <v>651</v>
      </c>
      <c r="G83" s="68">
        <v>703</v>
      </c>
      <c r="H83" s="68">
        <v>169</v>
      </c>
      <c r="I83" s="69">
        <v>174</v>
      </c>
      <c r="J83" s="45">
        <f t="shared" si="43"/>
        <v>5</v>
      </c>
      <c r="K83" s="46">
        <f t="shared" si="3"/>
        <v>508</v>
      </c>
      <c r="L83" s="47">
        <f t="shared" si="4"/>
        <v>2.958579881656803</v>
      </c>
      <c r="M83" s="48">
        <v>170</v>
      </c>
      <c r="N83" s="48">
        <v>174</v>
      </c>
      <c r="O83" s="48">
        <f t="shared" si="5"/>
        <v>4</v>
      </c>
      <c r="P83" s="45">
        <f t="shared" si="48"/>
        <v>339</v>
      </c>
      <c r="Q83" s="45">
        <f t="shared" si="48"/>
        <v>348</v>
      </c>
      <c r="R83" s="50">
        <v>348</v>
      </c>
      <c r="S83" s="48">
        <f t="shared" si="6"/>
        <v>9</v>
      </c>
      <c r="T83" s="48">
        <f t="shared" si="7"/>
        <v>2.654867256637175</v>
      </c>
      <c r="U83" s="50">
        <f t="shared" si="8"/>
        <v>338</v>
      </c>
      <c r="V83" s="48">
        <v>168</v>
      </c>
      <c r="W83" s="48">
        <v>174</v>
      </c>
      <c r="X83" s="48">
        <f t="shared" si="44"/>
        <v>6</v>
      </c>
      <c r="Y83" s="48">
        <f t="shared" si="9"/>
        <v>3.5714285714285836</v>
      </c>
      <c r="Z83" s="45">
        <f t="shared" si="49"/>
        <v>507</v>
      </c>
      <c r="AA83" s="45">
        <f t="shared" si="49"/>
        <v>522</v>
      </c>
      <c r="AB83" s="50">
        <v>522</v>
      </c>
      <c r="AC83" s="48">
        <f t="shared" si="45"/>
        <v>15</v>
      </c>
      <c r="AD83" s="48">
        <f t="shared" si="0"/>
        <v>2.958579881656803</v>
      </c>
      <c r="AE83" s="48">
        <f t="shared" si="50"/>
        <v>170</v>
      </c>
      <c r="AF83" s="48">
        <v>175</v>
      </c>
      <c r="AG83" s="48">
        <f t="shared" si="46"/>
        <v>5</v>
      </c>
      <c r="AH83" s="48">
        <f t="shared" si="15"/>
        <v>2.941176470588232</v>
      </c>
      <c r="AI83" s="45">
        <v>677</v>
      </c>
      <c r="AJ83" s="48">
        <v>697</v>
      </c>
      <c r="AK83" s="44">
        <f t="shared" si="1"/>
        <v>697</v>
      </c>
      <c r="AL83" s="48">
        <v>697</v>
      </c>
      <c r="AM83" s="48">
        <v>697</v>
      </c>
      <c r="AN83" s="48">
        <f t="shared" si="47"/>
        <v>20</v>
      </c>
      <c r="AO83" s="74">
        <f t="shared" si="10"/>
        <v>2.9542097488921826</v>
      </c>
      <c r="AP83" s="83" t="s">
        <v>183</v>
      </c>
    </row>
    <row r="84" spans="1:42" s="53" customFormat="1" ht="15.75">
      <c r="A84" s="64" t="s">
        <v>184</v>
      </c>
      <c r="B84" s="112" t="s">
        <v>185</v>
      </c>
      <c r="C84" s="41" t="s">
        <v>43</v>
      </c>
      <c r="D84" s="41">
        <f t="shared" si="2"/>
        <v>15</v>
      </c>
      <c r="E84" s="67">
        <v>60</v>
      </c>
      <c r="F84" s="68">
        <v>57</v>
      </c>
      <c r="G84" s="68">
        <v>62</v>
      </c>
      <c r="H84" s="69">
        <v>15</v>
      </c>
      <c r="I84" s="69">
        <v>15</v>
      </c>
      <c r="J84" s="45">
        <f t="shared" si="43"/>
        <v>0</v>
      </c>
      <c r="K84" s="46">
        <f t="shared" si="3"/>
        <v>45</v>
      </c>
      <c r="L84" s="47">
        <f t="shared" si="4"/>
        <v>0</v>
      </c>
      <c r="M84" s="48">
        <v>15</v>
      </c>
      <c r="N84" s="48">
        <v>16</v>
      </c>
      <c r="O84" s="48">
        <f t="shared" si="5"/>
        <v>1</v>
      </c>
      <c r="P84" s="45">
        <f t="shared" si="48"/>
        <v>30</v>
      </c>
      <c r="Q84" s="45">
        <f t="shared" si="48"/>
        <v>31</v>
      </c>
      <c r="R84" s="50">
        <v>31</v>
      </c>
      <c r="S84" s="48">
        <f t="shared" si="6"/>
        <v>1</v>
      </c>
      <c r="T84" s="48">
        <f t="shared" si="7"/>
        <v>3.333333333333343</v>
      </c>
      <c r="U84" s="50">
        <f t="shared" si="8"/>
        <v>30</v>
      </c>
      <c r="V84" s="48">
        <v>15</v>
      </c>
      <c r="W84" s="48">
        <v>16</v>
      </c>
      <c r="X84" s="48">
        <f t="shared" si="44"/>
        <v>1</v>
      </c>
      <c r="Y84" s="48">
        <f t="shared" si="9"/>
        <v>6.666666666666671</v>
      </c>
      <c r="Z84" s="45">
        <f t="shared" si="49"/>
        <v>45</v>
      </c>
      <c r="AA84" s="45">
        <f t="shared" si="49"/>
        <v>47</v>
      </c>
      <c r="AB84" s="50">
        <v>47</v>
      </c>
      <c r="AC84" s="48">
        <f t="shared" si="45"/>
        <v>2</v>
      </c>
      <c r="AD84" s="48">
        <f t="shared" si="0"/>
        <v>4.444444444444457</v>
      </c>
      <c r="AE84" s="48">
        <f t="shared" si="50"/>
        <v>15</v>
      </c>
      <c r="AF84" s="48">
        <v>15</v>
      </c>
      <c r="AG84" s="48">
        <f t="shared" si="46"/>
        <v>0</v>
      </c>
      <c r="AH84" s="48">
        <f t="shared" si="15"/>
        <v>0</v>
      </c>
      <c r="AI84" s="45">
        <v>60</v>
      </c>
      <c r="AJ84" s="48">
        <v>69</v>
      </c>
      <c r="AK84" s="44">
        <f t="shared" si="1"/>
        <v>62</v>
      </c>
      <c r="AL84" s="48">
        <v>62</v>
      </c>
      <c r="AM84" s="48">
        <v>62</v>
      </c>
      <c r="AN84" s="48">
        <f t="shared" si="47"/>
        <v>9</v>
      </c>
      <c r="AO84" s="51">
        <f t="shared" si="10"/>
        <v>14.999999999999986</v>
      </c>
      <c r="AP84" s="83" t="s">
        <v>183</v>
      </c>
    </row>
    <row r="85" spans="1:42" s="53" customFormat="1" ht="45" customHeight="1">
      <c r="A85" s="64" t="s">
        <v>186</v>
      </c>
      <c r="B85" s="113" t="s">
        <v>187</v>
      </c>
      <c r="C85" s="41" t="s">
        <v>43</v>
      </c>
      <c r="D85" s="41">
        <f t="shared" si="2"/>
        <v>31.75</v>
      </c>
      <c r="E85" s="67">
        <v>127</v>
      </c>
      <c r="F85" s="70">
        <v>135</v>
      </c>
      <c r="G85" s="68">
        <v>119</v>
      </c>
      <c r="H85" s="68">
        <v>20</v>
      </c>
      <c r="I85" s="68">
        <v>15</v>
      </c>
      <c r="J85" s="73">
        <f t="shared" si="43"/>
        <v>-5</v>
      </c>
      <c r="K85" s="46">
        <f t="shared" si="3"/>
        <v>107</v>
      </c>
      <c r="L85" s="47">
        <f>I85/H85*100-100</f>
        <v>-25</v>
      </c>
      <c r="M85" s="48">
        <v>44</v>
      </c>
      <c r="N85" s="48">
        <v>15</v>
      </c>
      <c r="O85" s="48">
        <f t="shared" si="5"/>
        <v>-29</v>
      </c>
      <c r="P85" s="45">
        <f t="shared" si="48"/>
        <v>64</v>
      </c>
      <c r="Q85" s="45">
        <f t="shared" si="48"/>
        <v>30</v>
      </c>
      <c r="R85" s="50">
        <v>30</v>
      </c>
      <c r="S85" s="48">
        <f t="shared" si="6"/>
        <v>-34</v>
      </c>
      <c r="T85" s="48">
        <f t="shared" si="7"/>
        <v>-53.125</v>
      </c>
      <c r="U85" s="50">
        <f t="shared" si="8"/>
        <v>63</v>
      </c>
      <c r="V85" s="48">
        <v>31</v>
      </c>
      <c r="W85" s="48">
        <v>18</v>
      </c>
      <c r="X85" s="48">
        <f t="shared" si="44"/>
        <v>-13</v>
      </c>
      <c r="Y85" s="48">
        <f t="shared" si="9"/>
        <v>-41.93548387096774</v>
      </c>
      <c r="Z85" s="45">
        <f t="shared" si="49"/>
        <v>95</v>
      </c>
      <c r="AA85" s="45">
        <f t="shared" si="49"/>
        <v>48</v>
      </c>
      <c r="AB85" s="50">
        <v>48</v>
      </c>
      <c r="AC85" s="48">
        <f t="shared" si="45"/>
        <v>-47</v>
      </c>
      <c r="AD85" s="48">
        <f aca="true" t="shared" si="51" ref="AD85:AD125">AA85/Z85*100-100</f>
        <v>-49.473684210526315</v>
      </c>
      <c r="AE85" s="48">
        <f t="shared" si="50"/>
        <v>32</v>
      </c>
      <c r="AF85" s="48">
        <v>34</v>
      </c>
      <c r="AG85" s="48">
        <f t="shared" si="46"/>
        <v>2</v>
      </c>
      <c r="AH85" s="48">
        <f t="shared" si="15"/>
        <v>6.25</v>
      </c>
      <c r="AI85" s="45">
        <v>127</v>
      </c>
      <c r="AJ85" s="48">
        <v>60</v>
      </c>
      <c r="AK85" s="44">
        <f aca="true" t="shared" si="52" ref="AK85:AK125">AA85+AF85</f>
        <v>82</v>
      </c>
      <c r="AL85" s="48">
        <v>82</v>
      </c>
      <c r="AM85" s="48">
        <v>82</v>
      </c>
      <c r="AN85" s="48">
        <f t="shared" si="47"/>
        <v>-67</v>
      </c>
      <c r="AO85" s="51">
        <f t="shared" si="10"/>
        <v>-52.75590551181102</v>
      </c>
      <c r="AP85" s="83" t="s">
        <v>188</v>
      </c>
    </row>
    <row r="86" spans="1:42" s="53" customFormat="1" ht="15.75">
      <c r="A86" s="64" t="s">
        <v>189</v>
      </c>
      <c r="B86" s="113" t="s">
        <v>190</v>
      </c>
      <c r="C86" s="41" t="s">
        <v>43</v>
      </c>
      <c r="D86" s="41">
        <f aca="true" t="shared" si="53" ref="D86:D125">E86/4</f>
        <v>17.5</v>
      </c>
      <c r="E86" s="67">
        <v>70</v>
      </c>
      <c r="F86" s="68">
        <v>67</v>
      </c>
      <c r="G86" s="68">
        <v>72</v>
      </c>
      <c r="H86" s="69">
        <v>10</v>
      </c>
      <c r="I86" s="69">
        <v>7</v>
      </c>
      <c r="J86" s="45">
        <f t="shared" si="43"/>
        <v>-3</v>
      </c>
      <c r="K86" s="46">
        <f aca="true" t="shared" si="54" ref="K86:K125">E86-H86</f>
        <v>60</v>
      </c>
      <c r="L86" s="47">
        <f aca="true" t="shared" si="55" ref="L86:L125">I86/H86*100-100</f>
        <v>-30</v>
      </c>
      <c r="M86" s="48">
        <v>25</v>
      </c>
      <c r="N86" s="48">
        <v>19</v>
      </c>
      <c r="O86" s="48">
        <f aca="true" t="shared" si="56" ref="O86:O125">N86-M86</f>
        <v>-6</v>
      </c>
      <c r="P86" s="45">
        <f t="shared" si="48"/>
        <v>35</v>
      </c>
      <c r="Q86" s="45">
        <f t="shared" si="48"/>
        <v>26</v>
      </c>
      <c r="R86" s="50">
        <v>26</v>
      </c>
      <c r="S86" s="48">
        <f aca="true" t="shared" si="57" ref="S86:S125">Q86-P86</f>
        <v>-9</v>
      </c>
      <c r="T86" s="48">
        <f aca="true" t="shared" si="58" ref="T86:T125">Q86/P86*100-100</f>
        <v>-25.714285714285708</v>
      </c>
      <c r="U86" s="50">
        <f aca="true" t="shared" si="59" ref="U86:U125">E86-P86</f>
        <v>35</v>
      </c>
      <c r="V86" s="48">
        <v>17</v>
      </c>
      <c r="W86" s="48">
        <v>11</v>
      </c>
      <c r="X86" s="48">
        <f t="shared" si="44"/>
        <v>-6</v>
      </c>
      <c r="Y86" s="48">
        <f aca="true" t="shared" si="60" ref="Y86:Y125">W86/V86*100-100</f>
        <v>-35.294117647058826</v>
      </c>
      <c r="Z86" s="45">
        <f t="shared" si="49"/>
        <v>52</v>
      </c>
      <c r="AA86" s="45">
        <f t="shared" si="49"/>
        <v>37</v>
      </c>
      <c r="AB86" s="50">
        <v>37</v>
      </c>
      <c r="AC86" s="48">
        <f t="shared" si="45"/>
        <v>-15</v>
      </c>
      <c r="AD86" s="48">
        <f t="shared" si="51"/>
        <v>-28.84615384615384</v>
      </c>
      <c r="AE86" s="48">
        <f t="shared" si="50"/>
        <v>18</v>
      </c>
      <c r="AF86" s="48">
        <v>1</v>
      </c>
      <c r="AG86" s="48">
        <f t="shared" si="46"/>
        <v>-17</v>
      </c>
      <c r="AH86" s="48">
        <f t="shared" si="15"/>
        <v>-94.44444444444444</v>
      </c>
      <c r="AI86" s="45">
        <v>70</v>
      </c>
      <c r="AJ86" s="48">
        <v>259</v>
      </c>
      <c r="AK86" s="44">
        <f t="shared" si="52"/>
        <v>38</v>
      </c>
      <c r="AL86" s="48">
        <v>38</v>
      </c>
      <c r="AM86" s="48">
        <v>38</v>
      </c>
      <c r="AN86" s="48">
        <f t="shared" si="47"/>
        <v>189</v>
      </c>
      <c r="AO86" s="51">
        <f aca="true" t="shared" si="61" ref="AO86:AO127">AJ86/AI86*100-100</f>
        <v>270</v>
      </c>
      <c r="AP86" s="83" t="s">
        <v>191</v>
      </c>
    </row>
    <row r="87" spans="1:42" s="53" customFormat="1" ht="76.5" customHeight="1">
      <c r="A87" s="64" t="s">
        <v>192</v>
      </c>
      <c r="B87" s="113" t="s">
        <v>193</v>
      </c>
      <c r="C87" s="41" t="s">
        <v>43</v>
      </c>
      <c r="D87" s="41">
        <f t="shared" si="53"/>
        <v>68.25</v>
      </c>
      <c r="E87" s="67">
        <v>273</v>
      </c>
      <c r="F87" s="68">
        <v>269</v>
      </c>
      <c r="G87" s="68">
        <v>278</v>
      </c>
      <c r="H87" s="69">
        <v>0</v>
      </c>
      <c r="I87" s="69">
        <v>7</v>
      </c>
      <c r="J87" s="45">
        <f t="shared" si="43"/>
        <v>7</v>
      </c>
      <c r="K87" s="46">
        <f t="shared" si="54"/>
        <v>273</v>
      </c>
      <c r="L87" s="47" t="e">
        <f t="shared" si="55"/>
        <v>#DIV/0!</v>
      </c>
      <c r="M87" s="48">
        <v>80</v>
      </c>
      <c r="N87" s="48">
        <v>73</v>
      </c>
      <c r="O87" s="48">
        <f t="shared" si="56"/>
        <v>-7</v>
      </c>
      <c r="P87" s="45">
        <f t="shared" si="48"/>
        <v>80</v>
      </c>
      <c r="Q87" s="45">
        <f t="shared" si="48"/>
        <v>80</v>
      </c>
      <c r="R87" s="50">
        <v>343</v>
      </c>
      <c r="S87" s="48">
        <f t="shared" si="57"/>
        <v>0</v>
      </c>
      <c r="T87" s="48">
        <f t="shared" si="58"/>
        <v>0</v>
      </c>
      <c r="U87" s="50">
        <f t="shared" si="59"/>
        <v>193</v>
      </c>
      <c r="V87" s="48">
        <v>193</v>
      </c>
      <c r="W87" s="48">
        <v>94</v>
      </c>
      <c r="X87" s="48">
        <f t="shared" si="44"/>
        <v>-99</v>
      </c>
      <c r="Y87" s="48">
        <f t="shared" si="60"/>
        <v>-51.295336787564764</v>
      </c>
      <c r="Z87" s="45">
        <f t="shared" si="49"/>
        <v>273</v>
      </c>
      <c r="AA87" s="45">
        <f t="shared" si="49"/>
        <v>174</v>
      </c>
      <c r="AB87" s="121">
        <v>1315</v>
      </c>
      <c r="AC87" s="48">
        <f t="shared" si="45"/>
        <v>-99</v>
      </c>
      <c r="AD87" s="48">
        <f t="shared" si="51"/>
        <v>-36.26373626373627</v>
      </c>
      <c r="AE87" s="48">
        <f t="shared" si="50"/>
        <v>0</v>
      </c>
      <c r="AF87" s="48">
        <v>0</v>
      </c>
      <c r="AG87" s="48">
        <f t="shared" si="46"/>
        <v>0</v>
      </c>
      <c r="AH87" s="48" t="e">
        <f t="shared" si="15"/>
        <v>#DIV/0!</v>
      </c>
      <c r="AI87" s="45">
        <v>273</v>
      </c>
      <c r="AJ87" s="48">
        <v>704</v>
      </c>
      <c r="AK87">
        <f t="shared" si="52"/>
        <v>174</v>
      </c>
      <c r="AL87">
        <v>2188</v>
      </c>
      <c r="AM87">
        <v>2188</v>
      </c>
      <c r="AN87" s="69">
        <f t="shared" si="47"/>
        <v>431</v>
      </c>
      <c r="AO87" s="74">
        <f t="shared" si="61"/>
        <v>157.87545787545787</v>
      </c>
      <c r="AP87" s="135" t="s">
        <v>194</v>
      </c>
    </row>
    <row r="88" spans="1:42" s="53" customFormat="1" ht="27" customHeight="1">
      <c r="A88" s="64" t="s">
        <v>195</v>
      </c>
      <c r="B88" s="114" t="s">
        <v>196</v>
      </c>
      <c r="C88" s="41" t="s">
        <v>43</v>
      </c>
      <c r="D88" s="41">
        <f t="shared" si="53"/>
        <v>18.25</v>
      </c>
      <c r="E88" s="67">
        <v>73</v>
      </c>
      <c r="F88" s="68">
        <v>70</v>
      </c>
      <c r="G88" s="68">
        <v>76</v>
      </c>
      <c r="H88" s="69">
        <v>0</v>
      </c>
      <c r="I88" s="69">
        <v>0</v>
      </c>
      <c r="J88" s="45">
        <f t="shared" si="43"/>
        <v>0</v>
      </c>
      <c r="K88" s="46">
        <f t="shared" si="54"/>
        <v>73</v>
      </c>
      <c r="L88" s="47" t="e">
        <f t="shared" si="55"/>
        <v>#DIV/0!</v>
      </c>
      <c r="M88" s="48">
        <v>0</v>
      </c>
      <c r="N88" s="48">
        <v>0</v>
      </c>
      <c r="O88" s="48">
        <f t="shared" si="56"/>
        <v>0</v>
      </c>
      <c r="P88" s="45">
        <f t="shared" si="48"/>
        <v>0</v>
      </c>
      <c r="Q88" s="45">
        <f t="shared" si="48"/>
        <v>0</v>
      </c>
      <c r="R88" s="50">
        <v>0</v>
      </c>
      <c r="S88" s="48">
        <f t="shared" si="57"/>
        <v>0</v>
      </c>
      <c r="T88" s="48" t="e">
        <f t="shared" si="58"/>
        <v>#DIV/0!</v>
      </c>
      <c r="U88" s="50">
        <f t="shared" si="59"/>
        <v>73</v>
      </c>
      <c r="V88" s="48">
        <v>0</v>
      </c>
      <c r="W88" s="48">
        <v>0</v>
      </c>
      <c r="X88" s="48">
        <f t="shared" si="44"/>
        <v>0</v>
      </c>
      <c r="Y88" s="48" t="e">
        <f t="shared" si="60"/>
        <v>#DIV/0!</v>
      </c>
      <c r="Z88" s="45">
        <f t="shared" si="49"/>
        <v>0</v>
      </c>
      <c r="AA88" s="45">
        <f t="shared" si="49"/>
        <v>0</v>
      </c>
      <c r="AB88" s="50">
        <v>0</v>
      </c>
      <c r="AC88" s="48">
        <f t="shared" si="45"/>
        <v>0</v>
      </c>
      <c r="AD88" s="48" t="e">
        <f t="shared" si="51"/>
        <v>#DIV/0!</v>
      </c>
      <c r="AE88" s="48">
        <f t="shared" si="50"/>
        <v>73</v>
      </c>
      <c r="AF88" s="48">
        <v>66</v>
      </c>
      <c r="AG88" s="48">
        <f t="shared" si="46"/>
        <v>-7</v>
      </c>
      <c r="AH88" s="48">
        <f t="shared" si="15"/>
        <v>-9.589041095890423</v>
      </c>
      <c r="AI88" s="45">
        <v>73</v>
      </c>
      <c r="AJ88" s="48">
        <v>71</v>
      </c>
      <c r="AK88" s="44">
        <f t="shared" si="52"/>
        <v>66</v>
      </c>
      <c r="AL88" s="48">
        <v>66</v>
      </c>
      <c r="AM88" s="48">
        <v>66</v>
      </c>
      <c r="AN88" s="48">
        <f t="shared" si="47"/>
        <v>-2</v>
      </c>
      <c r="AO88" s="51">
        <f t="shared" si="61"/>
        <v>-2.7397260273972535</v>
      </c>
      <c r="AP88" s="52" t="s">
        <v>44</v>
      </c>
    </row>
    <row r="89" spans="1:42" s="53" customFormat="1" ht="15.75">
      <c r="A89" s="64" t="s">
        <v>197</v>
      </c>
      <c r="B89" s="113" t="s">
        <v>198</v>
      </c>
      <c r="C89" s="41" t="s">
        <v>43</v>
      </c>
      <c r="D89" s="41">
        <f t="shared" si="53"/>
        <v>167.75</v>
      </c>
      <c r="E89" s="67">
        <v>671</v>
      </c>
      <c r="F89" s="68">
        <v>645</v>
      </c>
      <c r="G89" s="68">
        <v>696</v>
      </c>
      <c r="H89" s="69">
        <v>441</v>
      </c>
      <c r="I89" s="69">
        <v>441</v>
      </c>
      <c r="J89" s="45">
        <f t="shared" si="43"/>
        <v>0</v>
      </c>
      <c r="K89" s="46">
        <f t="shared" si="54"/>
        <v>230</v>
      </c>
      <c r="L89" s="47">
        <f t="shared" si="55"/>
        <v>0</v>
      </c>
      <c r="M89" s="48">
        <v>11</v>
      </c>
      <c r="N89" s="48">
        <v>11</v>
      </c>
      <c r="O89" s="48">
        <f t="shared" si="56"/>
        <v>0</v>
      </c>
      <c r="P89" s="45">
        <f t="shared" si="48"/>
        <v>452</v>
      </c>
      <c r="Q89" s="45">
        <f t="shared" si="48"/>
        <v>452</v>
      </c>
      <c r="R89" s="50">
        <v>452</v>
      </c>
      <c r="S89" s="48">
        <f t="shared" si="57"/>
        <v>0</v>
      </c>
      <c r="T89" s="48">
        <f t="shared" si="58"/>
        <v>0</v>
      </c>
      <c r="U89" s="50">
        <f t="shared" si="59"/>
        <v>219</v>
      </c>
      <c r="V89" s="48">
        <v>219</v>
      </c>
      <c r="W89" s="48">
        <v>471</v>
      </c>
      <c r="X89" s="48">
        <f t="shared" si="44"/>
        <v>252</v>
      </c>
      <c r="Y89" s="48">
        <f t="shared" si="60"/>
        <v>115.06849315068496</v>
      </c>
      <c r="Z89" s="45">
        <f t="shared" si="49"/>
        <v>671</v>
      </c>
      <c r="AA89" s="45">
        <f t="shared" si="49"/>
        <v>923</v>
      </c>
      <c r="AB89" s="50">
        <v>923</v>
      </c>
      <c r="AC89" s="48">
        <f t="shared" si="45"/>
        <v>252</v>
      </c>
      <c r="AD89" s="48">
        <f t="shared" si="51"/>
        <v>37.5558867362146</v>
      </c>
      <c r="AE89" s="48">
        <f t="shared" si="50"/>
        <v>0</v>
      </c>
      <c r="AF89" s="48">
        <v>0</v>
      </c>
      <c r="AG89" s="48">
        <f t="shared" si="46"/>
        <v>0</v>
      </c>
      <c r="AH89" s="48" t="e">
        <f t="shared" si="15"/>
        <v>#DIV/0!</v>
      </c>
      <c r="AI89" s="45">
        <v>671</v>
      </c>
      <c r="AJ89" s="48">
        <v>1162</v>
      </c>
      <c r="AK89" s="44">
        <f t="shared" si="52"/>
        <v>923</v>
      </c>
      <c r="AL89" s="48">
        <v>923</v>
      </c>
      <c r="AM89" s="48">
        <v>923</v>
      </c>
      <c r="AN89" s="48">
        <f t="shared" si="47"/>
        <v>491</v>
      </c>
      <c r="AO89" s="74">
        <f t="shared" si="61"/>
        <v>73.17436661698957</v>
      </c>
      <c r="AP89" s="83" t="s">
        <v>199</v>
      </c>
    </row>
    <row r="90" spans="1:42" s="53" customFormat="1" ht="15.75">
      <c r="A90" s="64" t="s">
        <v>200</v>
      </c>
      <c r="B90" s="113" t="s">
        <v>201</v>
      </c>
      <c r="C90" s="41" t="s">
        <v>43</v>
      </c>
      <c r="D90" s="41">
        <f t="shared" si="53"/>
        <v>21</v>
      </c>
      <c r="E90" s="67">
        <v>84</v>
      </c>
      <c r="F90" s="68">
        <v>81</v>
      </c>
      <c r="G90" s="68">
        <v>87</v>
      </c>
      <c r="H90" s="69">
        <v>54</v>
      </c>
      <c r="I90" s="69">
        <v>54</v>
      </c>
      <c r="J90" s="45">
        <f t="shared" si="43"/>
        <v>0</v>
      </c>
      <c r="K90" s="46">
        <f t="shared" si="54"/>
        <v>30</v>
      </c>
      <c r="L90" s="47">
        <f t="shared" si="55"/>
        <v>0</v>
      </c>
      <c r="M90" s="48">
        <v>30</v>
      </c>
      <c r="N90" s="48">
        <v>33</v>
      </c>
      <c r="O90" s="48">
        <f t="shared" si="56"/>
        <v>3</v>
      </c>
      <c r="P90" s="45">
        <f t="shared" si="48"/>
        <v>84</v>
      </c>
      <c r="Q90" s="45">
        <f t="shared" si="48"/>
        <v>87</v>
      </c>
      <c r="R90" s="50">
        <v>87</v>
      </c>
      <c r="S90" s="48">
        <f t="shared" si="57"/>
        <v>3</v>
      </c>
      <c r="T90" s="48">
        <f t="shared" si="58"/>
        <v>3.5714285714285836</v>
      </c>
      <c r="U90" s="50">
        <f t="shared" si="59"/>
        <v>0</v>
      </c>
      <c r="V90" s="48">
        <v>0</v>
      </c>
      <c r="W90" s="48">
        <v>0</v>
      </c>
      <c r="X90" s="48">
        <f t="shared" si="44"/>
        <v>0</v>
      </c>
      <c r="Y90" s="48" t="e">
        <f t="shared" si="60"/>
        <v>#DIV/0!</v>
      </c>
      <c r="Z90" s="45">
        <f t="shared" si="49"/>
        <v>84</v>
      </c>
      <c r="AA90" s="45">
        <f t="shared" si="49"/>
        <v>87</v>
      </c>
      <c r="AB90" s="50">
        <v>87</v>
      </c>
      <c r="AC90" s="48">
        <f t="shared" si="45"/>
        <v>3</v>
      </c>
      <c r="AD90" s="48">
        <f t="shared" si="51"/>
        <v>3.5714285714285836</v>
      </c>
      <c r="AE90" s="48">
        <f t="shared" si="50"/>
        <v>0</v>
      </c>
      <c r="AF90" s="48">
        <v>0</v>
      </c>
      <c r="AG90" s="48">
        <f t="shared" si="46"/>
        <v>0</v>
      </c>
      <c r="AH90" s="48" t="e">
        <f t="shared" si="15"/>
        <v>#DIV/0!</v>
      </c>
      <c r="AI90" s="45">
        <v>84</v>
      </c>
      <c r="AJ90" s="48">
        <v>87</v>
      </c>
      <c r="AK90" s="44">
        <f t="shared" si="52"/>
        <v>87</v>
      </c>
      <c r="AL90" s="48">
        <v>87</v>
      </c>
      <c r="AM90" s="48">
        <v>87</v>
      </c>
      <c r="AN90" s="48">
        <f t="shared" si="47"/>
        <v>3</v>
      </c>
      <c r="AO90" s="51">
        <f t="shared" si="61"/>
        <v>3.5714285714285836</v>
      </c>
      <c r="AP90" s="83" t="s">
        <v>44</v>
      </c>
    </row>
    <row r="91" spans="1:42" s="53" customFormat="1" ht="32.25" customHeight="1">
      <c r="A91" s="64" t="s">
        <v>202</v>
      </c>
      <c r="B91" s="113" t="s">
        <v>203</v>
      </c>
      <c r="C91" s="41" t="s">
        <v>43</v>
      </c>
      <c r="D91" s="41">
        <f t="shared" si="53"/>
        <v>44.25</v>
      </c>
      <c r="E91" s="67">
        <v>177</v>
      </c>
      <c r="F91" s="68">
        <v>123</v>
      </c>
      <c r="G91" s="68">
        <v>231</v>
      </c>
      <c r="H91" s="69">
        <v>0</v>
      </c>
      <c r="I91" s="69">
        <v>0</v>
      </c>
      <c r="J91" s="45">
        <f t="shared" si="43"/>
        <v>0</v>
      </c>
      <c r="K91" s="46">
        <f t="shared" si="54"/>
        <v>177</v>
      </c>
      <c r="L91" s="47" t="e">
        <f t="shared" si="55"/>
        <v>#DIV/0!</v>
      </c>
      <c r="M91" s="48">
        <v>0</v>
      </c>
      <c r="N91" s="48">
        <v>0</v>
      </c>
      <c r="O91" s="48">
        <f t="shared" si="56"/>
        <v>0</v>
      </c>
      <c r="P91" s="45">
        <f t="shared" si="48"/>
        <v>0</v>
      </c>
      <c r="Q91" s="45">
        <f t="shared" si="48"/>
        <v>0</v>
      </c>
      <c r="R91" s="50"/>
      <c r="S91" s="48">
        <f t="shared" si="57"/>
        <v>0</v>
      </c>
      <c r="T91" s="48" t="e">
        <f t="shared" si="58"/>
        <v>#DIV/0!</v>
      </c>
      <c r="U91" s="50">
        <f t="shared" si="59"/>
        <v>177</v>
      </c>
      <c r="V91" s="48">
        <v>0</v>
      </c>
      <c r="W91" s="48">
        <v>0</v>
      </c>
      <c r="X91" s="48">
        <f t="shared" si="44"/>
        <v>0</v>
      </c>
      <c r="Y91" s="48" t="e">
        <f t="shared" si="60"/>
        <v>#DIV/0!</v>
      </c>
      <c r="Z91" s="45">
        <f t="shared" si="49"/>
        <v>0</v>
      </c>
      <c r="AA91" s="45">
        <f t="shared" si="49"/>
        <v>0</v>
      </c>
      <c r="AB91" s="50">
        <v>0</v>
      </c>
      <c r="AC91" s="48">
        <f t="shared" si="45"/>
        <v>0</v>
      </c>
      <c r="AD91" s="48" t="e">
        <f t="shared" si="51"/>
        <v>#DIV/0!</v>
      </c>
      <c r="AE91" s="48">
        <f t="shared" si="50"/>
        <v>177</v>
      </c>
      <c r="AF91" s="48">
        <v>133</v>
      </c>
      <c r="AG91" s="48">
        <f t="shared" si="46"/>
        <v>-44</v>
      </c>
      <c r="AH91" s="48">
        <f t="shared" si="15"/>
        <v>-24.858757062146893</v>
      </c>
      <c r="AI91" s="45">
        <v>177</v>
      </c>
      <c r="AJ91" s="48">
        <v>58</v>
      </c>
      <c r="AK91" s="44">
        <f t="shared" si="52"/>
        <v>133</v>
      </c>
      <c r="AL91" s="48">
        <v>133</v>
      </c>
      <c r="AM91" s="48">
        <v>133</v>
      </c>
      <c r="AN91" s="48">
        <f t="shared" si="47"/>
        <v>-119</v>
      </c>
      <c r="AO91" s="51">
        <f t="shared" si="61"/>
        <v>-67.2316384180791</v>
      </c>
      <c r="AP91" s="83" t="s">
        <v>204</v>
      </c>
    </row>
    <row r="92" spans="1:42" s="53" customFormat="1" ht="15.75">
      <c r="A92" s="64" t="s">
        <v>205</v>
      </c>
      <c r="B92" s="113" t="s">
        <v>206</v>
      </c>
      <c r="C92" s="41" t="s">
        <v>43</v>
      </c>
      <c r="D92" s="41">
        <f t="shared" si="53"/>
        <v>0.25</v>
      </c>
      <c r="E92" s="67">
        <v>1</v>
      </c>
      <c r="F92" s="68">
        <v>1</v>
      </c>
      <c r="G92" s="68">
        <v>1</v>
      </c>
      <c r="H92" s="69">
        <v>0</v>
      </c>
      <c r="I92" s="69">
        <v>0</v>
      </c>
      <c r="J92" s="45">
        <f t="shared" si="43"/>
        <v>0</v>
      </c>
      <c r="K92" s="46">
        <f t="shared" si="54"/>
        <v>1</v>
      </c>
      <c r="L92" s="47" t="e">
        <f t="shared" si="55"/>
        <v>#DIV/0!</v>
      </c>
      <c r="M92" s="48">
        <v>1</v>
      </c>
      <c r="N92" s="48">
        <v>1</v>
      </c>
      <c r="O92" s="48">
        <f t="shared" si="56"/>
        <v>0</v>
      </c>
      <c r="P92" s="45">
        <f t="shared" si="48"/>
        <v>1</v>
      </c>
      <c r="Q92" s="45">
        <f t="shared" si="48"/>
        <v>1</v>
      </c>
      <c r="R92" s="50">
        <v>1</v>
      </c>
      <c r="S92" s="48">
        <f t="shared" si="57"/>
        <v>0</v>
      </c>
      <c r="T92" s="48">
        <f t="shared" si="58"/>
        <v>0</v>
      </c>
      <c r="U92" s="50">
        <f t="shared" si="59"/>
        <v>0</v>
      </c>
      <c r="V92" s="48">
        <v>0</v>
      </c>
      <c r="W92" s="48">
        <v>0</v>
      </c>
      <c r="X92" s="48">
        <f t="shared" si="44"/>
        <v>0</v>
      </c>
      <c r="Y92" s="48" t="e">
        <f t="shared" si="60"/>
        <v>#DIV/0!</v>
      </c>
      <c r="Z92" s="45">
        <f t="shared" si="49"/>
        <v>1</v>
      </c>
      <c r="AA92" s="45">
        <f t="shared" si="49"/>
        <v>1</v>
      </c>
      <c r="AB92" s="50">
        <v>1</v>
      </c>
      <c r="AC92" s="48">
        <f t="shared" si="45"/>
        <v>0</v>
      </c>
      <c r="AD92" s="48">
        <f t="shared" si="51"/>
        <v>0</v>
      </c>
      <c r="AE92" s="48">
        <f t="shared" si="50"/>
        <v>0</v>
      </c>
      <c r="AF92" s="48">
        <v>0</v>
      </c>
      <c r="AG92" s="48">
        <f t="shared" si="46"/>
        <v>0</v>
      </c>
      <c r="AH92" s="48" t="e">
        <f t="shared" si="15"/>
        <v>#DIV/0!</v>
      </c>
      <c r="AI92" s="45">
        <v>1</v>
      </c>
      <c r="AJ92" s="48">
        <v>1</v>
      </c>
      <c r="AK92" s="44">
        <f t="shared" si="52"/>
        <v>1</v>
      </c>
      <c r="AL92" s="48">
        <v>1</v>
      </c>
      <c r="AM92" s="48">
        <v>1</v>
      </c>
      <c r="AN92" s="48">
        <f t="shared" si="47"/>
        <v>0</v>
      </c>
      <c r="AO92" s="51">
        <f t="shared" si="61"/>
        <v>0</v>
      </c>
      <c r="AP92" s="52" t="s">
        <v>44</v>
      </c>
    </row>
    <row r="93" spans="1:42" s="53" customFormat="1" ht="15.75">
      <c r="A93" s="64" t="s">
        <v>207</v>
      </c>
      <c r="B93" s="136" t="s">
        <v>208</v>
      </c>
      <c r="C93" s="41" t="s">
        <v>43</v>
      </c>
      <c r="D93" s="41">
        <f t="shared" si="53"/>
        <v>1416</v>
      </c>
      <c r="E93" s="67">
        <v>5664</v>
      </c>
      <c r="F93" s="68">
        <v>5447</v>
      </c>
      <c r="G93" s="68">
        <v>5882</v>
      </c>
      <c r="H93" s="69">
        <v>1670</v>
      </c>
      <c r="I93" s="69">
        <v>1670</v>
      </c>
      <c r="J93" s="45">
        <f t="shared" si="43"/>
        <v>0</v>
      </c>
      <c r="K93" s="46">
        <f t="shared" si="54"/>
        <v>3994</v>
      </c>
      <c r="L93" s="47">
        <f t="shared" si="55"/>
        <v>0</v>
      </c>
      <c r="M93" s="48">
        <v>1162</v>
      </c>
      <c r="N93" s="48">
        <v>1670</v>
      </c>
      <c r="O93" s="48">
        <f t="shared" si="56"/>
        <v>508</v>
      </c>
      <c r="P93" s="45">
        <f t="shared" si="48"/>
        <v>2832</v>
      </c>
      <c r="Q93" s="45">
        <f t="shared" si="48"/>
        <v>3340</v>
      </c>
      <c r="R93" s="50">
        <v>3340</v>
      </c>
      <c r="S93" s="48">
        <f t="shared" si="57"/>
        <v>508</v>
      </c>
      <c r="T93" s="48">
        <f t="shared" si="58"/>
        <v>17.937853107344637</v>
      </c>
      <c r="U93" s="50">
        <f t="shared" si="59"/>
        <v>2832</v>
      </c>
      <c r="V93" s="48">
        <v>1416</v>
      </c>
      <c r="W93" s="48">
        <v>1670</v>
      </c>
      <c r="X93" s="48">
        <f t="shared" si="44"/>
        <v>254</v>
      </c>
      <c r="Y93" s="48">
        <f t="shared" si="60"/>
        <v>17.937853107344637</v>
      </c>
      <c r="Z93" s="45">
        <f t="shared" si="49"/>
        <v>4248</v>
      </c>
      <c r="AA93" s="45">
        <f t="shared" si="49"/>
        <v>5010</v>
      </c>
      <c r="AB93" s="50">
        <v>5010</v>
      </c>
      <c r="AC93" s="48">
        <f t="shared" si="45"/>
        <v>762</v>
      </c>
      <c r="AD93" s="48">
        <f t="shared" si="51"/>
        <v>17.937853107344637</v>
      </c>
      <c r="AE93" s="48">
        <f t="shared" si="50"/>
        <v>1416</v>
      </c>
      <c r="AF93" s="48">
        <v>1670</v>
      </c>
      <c r="AG93" s="48">
        <f t="shared" si="46"/>
        <v>254</v>
      </c>
      <c r="AH93" s="48">
        <f t="shared" si="15"/>
        <v>17.937853107344637</v>
      </c>
      <c r="AI93" s="45">
        <v>5664</v>
      </c>
      <c r="AJ93" s="48">
        <v>6680</v>
      </c>
      <c r="AK93" s="44">
        <f t="shared" si="52"/>
        <v>6680</v>
      </c>
      <c r="AL93" s="48">
        <v>6680</v>
      </c>
      <c r="AM93" s="48">
        <v>6680</v>
      </c>
      <c r="AN93" s="48">
        <f t="shared" si="47"/>
        <v>1016</v>
      </c>
      <c r="AO93" s="74">
        <f t="shared" si="61"/>
        <v>17.937853107344637</v>
      </c>
      <c r="AP93" s="83" t="s">
        <v>209</v>
      </c>
    </row>
    <row r="94" spans="1:42" s="53" customFormat="1" ht="15.75">
      <c r="A94" s="64" t="s">
        <v>210</v>
      </c>
      <c r="B94" s="113" t="s">
        <v>211</v>
      </c>
      <c r="C94" s="41" t="s">
        <v>43</v>
      </c>
      <c r="D94" s="41">
        <f t="shared" si="53"/>
        <v>168.5</v>
      </c>
      <c r="E94" s="67">
        <v>674</v>
      </c>
      <c r="F94" s="137">
        <v>648</v>
      </c>
      <c r="G94" s="137">
        <v>700</v>
      </c>
      <c r="H94" s="69">
        <v>674</v>
      </c>
      <c r="I94" s="69">
        <v>650</v>
      </c>
      <c r="J94" s="45">
        <f t="shared" si="43"/>
        <v>-24</v>
      </c>
      <c r="K94" s="46">
        <f t="shared" si="54"/>
        <v>0</v>
      </c>
      <c r="L94" s="47">
        <f t="shared" si="55"/>
        <v>-3.560830860534125</v>
      </c>
      <c r="M94" s="48">
        <v>0</v>
      </c>
      <c r="N94" s="48">
        <v>0</v>
      </c>
      <c r="O94" s="48">
        <f t="shared" si="56"/>
        <v>0</v>
      </c>
      <c r="P94" s="45">
        <f t="shared" si="48"/>
        <v>674</v>
      </c>
      <c r="Q94" s="45">
        <f t="shared" si="48"/>
        <v>650</v>
      </c>
      <c r="R94" s="50">
        <v>650</v>
      </c>
      <c r="S94" s="48">
        <f t="shared" si="57"/>
        <v>-24</v>
      </c>
      <c r="T94" s="48">
        <f t="shared" si="58"/>
        <v>-3.560830860534125</v>
      </c>
      <c r="U94" s="50">
        <f t="shared" si="59"/>
        <v>0</v>
      </c>
      <c r="V94" s="48">
        <v>0</v>
      </c>
      <c r="W94" s="48">
        <v>0</v>
      </c>
      <c r="X94" s="48">
        <f t="shared" si="44"/>
        <v>0</v>
      </c>
      <c r="Y94" s="48" t="e">
        <f t="shared" si="60"/>
        <v>#DIV/0!</v>
      </c>
      <c r="Z94" s="45">
        <f t="shared" si="49"/>
        <v>674</v>
      </c>
      <c r="AA94" s="45">
        <f t="shared" si="49"/>
        <v>650</v>
      </c>
      <c r="AB94" s="50">
        <v>650</v>
      </c>
      <c r="AC94" s="48">
        <f t="shared" si="45"/>
        <v>-24</v>
      </c>
      <c r="AD94" s="48">
        <f t="shared" si="51"/>
        <v>-3.560830860534125</v>
      </c>
      <c r="AE94" s="48">
        <f t="shared" si="50"/>
        <v>0</v>
      </c>
      <c r="AF94" s="48">
        <v>0</v>
      </c>
      <c r="AG94" s="48">
        <f t="shared" si="46"/>
        <v>0</v>
      </c>
      <c r="AH94" s="48" t="e">
        <f aca="true" t="shared" si="62" ref="AH94:AH125">AF94/AE94*100-100</f>
        <v>#DIV/0!</v>
      </c>
      <c r="AI94" s="45">
        <v>674</v>
      </c>
      <c r="AJ94" s="48">
        <v>1100</v>
      </c>
      <c r="AK94" s="44">
        <f t="shared" si="52"/>
        <v>650</v>
      </c>
      <c r="AL94" s="48">
        <v>650</v>
      </c>
      <c r="AM94" s="48">
        <v>650</v>
      </c>
      <c r="AN94" s="48">
        <f t="shared" si="47"/>
        <v>426</v>
      </c>
      <c r="AO94" s="51">
        <f t="shared" si="61"/>
        <v>63.204747774480694</v>
      </c>
      <c r="AP94" s="83" t="s">
        <v>105</v>
      </c>
    </row>
    <row r="95" spans="1:42" s="53" customFormat="1" ht="59.25" customHeight="1">
      <c r="A95" s="64" t="s">
        <v>212</v>
      </c>
      <c r="B95" s="113" t="s">
        <v>213</v>
      </c>
      <c r="C95" s="41" t="s">
        <v>43</v>
      </c>
      <c r="D95" s="41">
        <f t="shared" si="53"/>
        <v>42</v>
      </c>
      <c r="E95" s="67">
        <v>168</v>
      </c>
      <c r="F95" s="137">
        <v>162</v>
      </c>
      <c r="G95" s="137">
        <v>174</v>
      </c>
      <c r="H95" s="69">
        <v>168</v>
      </c>
      <c r="I95" s="69">
        <v>174</v>
      </c>
      <c r="J95" s="45">
        <f t="shared" si="43"/>
        <v>6</v>
      </c>
      <c r="K95" s="46">
        <f t="shared" si="54"/>
        <v>0</v>
      </c>
      <c r="L95" s="47">
        <f t="shared" si="55"/>
        <v>3.5714285714285836</v>
      </c>
      <c r="M95" s="48">
        <v>0</v>
      </c>
      <c r="N95" s="48">
        <v>0</v>
      </c>
      <c r="O95" s="48">
        <f t="shared" si="56"/>
        <v>0</v>
      </c>
      <c r="P95" s="45">
        <f t="shared" si="48"/>
        <v>168</v>
      </c>
      <c r="Q95" s="45">
        <f t="shared" si="48"/>
        <v>174</v>
      </c>
      <c r="R95" s="50">
        <v>174</v>
      </c>
      <c r="S95" s="48">
        <f t="shared" si="57"/>
        <v>6</v>
      </c>
      <c r="T95" s="48">
        <f t="shared" si="58"/>
        <v>3.5714285714285836</v>
      </c>
      <c r="U95" s="50">
        <f t="shared" si="59"/>
        <v>0</v>
      </c>
      <c r="V95" s="48">
        <v>0</v>
      </c>
      <c r="W95" s="48">
        <v>0</v>
      </c>
      <c r="X95" s="48">
        <f t="shared" si="44"/>
        <v>0</v>
      </c>
      <c r="Y95" s="48" t="e">
        <f t="shared" si="60"/>
        <v>#DIV/0!</v>
      </c>
      <c r="Z95" s="45">
        <f t="shared" si="49"/>
        <v>168</v>
      </c>
      <c r="AA95" s="45">
        <f t="shared" si="49"/>
        <v>174</v>
      </c>
      <c r="AB95" s="50">
        <v>174</v>
      </c>
      <c r="AC95" s="48">
        <f t="shared" si="45"/>
        <v>6</v>
      </c>
      <c r="AD95" s="48">
        <f t="shared" si="51"/>
        <v>3.5714285714285836</v>
      </c>
      <c r="AE95" s="48">
        <f t="shared" si="50"/>
        <v>0</v>
      </c>
      <c r="AF95" s="48">
        <v>588</v>
      </c>
      <c r="AG95" s="48">
        <f t="shared" si="46"/>
        <v>588</v>
      </c>
      <c r="AH95" s="48" t="e">
        <f t="shared" si="62"/>
        <v>#DIV/0!</v>
      </c>
      <c r="AI95" s="45">
        <v>168</v>
      </c>
      <c r="AJ95" s="48">
        <v>979</v>
      </c>
      <c r="AK95" s="44">
        <f t="shared" si="52"/>
        <v>762</v>
      </c>
      <c r="AL95" s="48">
        <v>762</v>
      </c>
      <c r="AM95" s="48">
        <v>762</v>
      </c>
      <c r="AN95" s="48">
        <f t="shared" si="47"/>
        <v>811</v>
      </c>
      <c r="AO95" s="74">
        <f t="shared" si="61"/>
        <v>482.7380952380953</v>
      </c>
      <c r="AP95" s="135" t="s">
        <v>214</v>
      </c>
    </row>
    <row r="96" spans="1:42" s="53" customFormat="1" ht="39.75" customHeight="1">
      <c r="A96" s="64" t="s">
        <v>215</v>
      </c>
      <c r="B96" s="136" t="s">
        <v>216</v>
      </c>
      <c r="C96" s="41" t="s">
        <v>43</v>
      </c>
      <c r="D96" s="41">
        <f t="shared" si="53"/>
        <v>52</v>
      </c>
      <c r="E96" s="67">
        <v>208</v>
      </c>
      <c r="F96" s="137">
        <v>0</v>
      </c>
      <c r="G96" s="137">
        <v>416</v>
      </c>
      <c r="H96" s="69">
        <v>0</v>
      </c>
      <c r="I96" s="69">
        <v>0</v>
      </c>
      <c r="J96" s="45">
        <f t="shared" si="43"/>
        <v>0</v>
      </c>
      <c r="K96" s="46">
        <f t="shared" si="54"/>
        <v>208</v>
      </c>
      <c r="L96" s="47" t="e">
        <f t="shared" si="55"/>
        <v>#DIV/0!</v>
      </c>
      <c r="M96" s="48">
        <v>0</v>
      </c>
      <c r="N96" s="48">
        <v>0</v>
      </c>
      <c r="O96" s="48">
        <f t="shared" si="56"/>
        <v>0</v>
      </c>
      <c r="P96" s="45">
        <f t="shared" si="48"/>
        <v>0</v>
      </c>
      <c r="Q96" s="45">
        <f t="shared" si="48"/>
        <v>0</v>
      </c>
      <c r="R96" s="50"/>
      <c r="S96" s="48">
        <f t="shared" si="57"/>
        <v>0</v>
      </c>
      <c r="T96" s="48" t="e">
        <f t="shared" si="58"/>
        <v>#DIV/0!</v>
      </c>
      <c r="U96" s="50">
        <f t="shared" si="59"/>
        <v>208</v>
      </c>
      <c r="V96" s="48">
        <v>0</v>
      </c>
      <c r="W96" s="48">
        <v>0</v>
      </c>
      <c r="X96" s="48">
        <f t="shared" si="44"/>
        <v>0</v>
      </c>
      <c r="Y96" s="48" t="e">
        <f t="shared" si="60"/>
        <v>#DIV/0!</v>
      </c>
      <c r="Z96" s="45">
        <f t="shared" si="49"/>
        <v>0</v>
      </c>
      <c r="AA96" s="45">
        <f t="shared" si="49"/>
        <v>0</v>
      </c>
      <c r="AB96" s="50">
        <v>0</v>
      </c>
      <c r="AC96" s="48">
        <f t="shared" si="45"/>
        <v>0</v>
      </c>
      <c r="AD96" s="48" t="e">
        <f t="shared" si="51"/>
        <v>#DIV/0!</v>
      </c>
      <c r="AE96" s="48">
        <f t="shared" si="50"/>
        <v>208</v>
      </c>
      <c r="AF96" s="48">
        <v>1018</v>
      </c>
      <c r="AG96" s="48">
        <f t="shared" si="46"/>
        <v>810</v>
      </c>
      <c r="AH96" s="48">
        <f t="shared" si="62"/>
        <v>389.4230769230769</v>
      </c>
      <c r="AI96" s="45">
        <v>208</v>
      </c>
      <c r="AJ96" s="48">
        <v>0</v>
      </c>
      <c r="AK96" s="44">
        <f t="shared" si="52"/>
        <v>1018</v>
      </c>
      <c r="AL96" s="48">
        <v>1018</v>
      </c>
      <c r="AM96" s="48">
        <v>1018</v>
      </c>
      <c r="AN96" s="48">
        <f t="shared" si="47"/>
        <v>-208</v>
      </c>
      <c r="AO96" s="51">
        <f t="shared" si="61"/>
        <v>-100</v>
      </c>
      <c r="AP96" s="52" t="s">
        <v>217</v>
      </c>
    </row>
    <row r="97" spans="1:42" s="53" customFormat="1" ht="15.75" customHeight="1">
      <c r="A97" s="64" t="s">
        <v>218</v>
      </c>
      <c r="B97" s="138" t="s">
        <v>219</v>
      </c>
      <c r="C97" s="41" t="s">
        <v>43</v>
      </c>
      <c r="D97" s="41">
        <f t="shared" si="53"/>
        <v>0</v>
      </c>
      <c r="E97" s="67">
        <v>0</v>
      </c>
      <c r="F97" s="68">
        <v>0</v>
      </c>
      <c r="G97" s="68">
        <v>0</v>
      </c>
      <c r="H97" s="69">
        <v>0</v>
      </c>
      <c r="I97" s="69">
        <v>0</v>
      </c>
      <c r="J97" s="45">
        <f>I97-H97</f>
        <v>0</v>
      </c>
      <c r="K97" s="46">
        <f t="shared" si="54"/>
        <v>0</v>
      </c>
      <c r="L97" s="47" t="e">
        <f t="shared" si="55"/>
        <v>#DIV/0!</v>
      </c>
      <c r="M97" s="48">
        <v>0</v>
      </c>
      <c r="N97" s="48">
        <v>0</v>
      </c>
      <c r="O97" s="48">
        <f t="shared" si="56"/>
        <v>0</v>
      </c>
      <c r="P97" s="45">
        <f t="shared" si="48"/>
        <v>0</v>
      </c>
      <c r="Q97" s="45">
        <f t="shared" si="48"/>
        <v>0</v>
      </c>
      <c r="R97" s="50"/>
      <c r="S97" s="48">
        <f t="shared" si="57"/>
        <v>0</v>
      </c>
      <c r="T97" s="48" t="e">
        <f t="shared" si="58"/>
        <v>#DIV/0!</v>
      </c>
      <c r="U97" s="50">
        <f t="shared" si="59"/>
        <v>0</v>
      </c>
      <c r="V97" s="48">
        <v>0</v>
      </c>
      <c r="W97" s="48">
        <v>0</v>
      </c>
      <c r="X97" s="48">
        <f t="shared" si="44"/>
        <v>0</v>
      </c>
      <c r="Y97" s="48" t="e">
        <f t="shared" si="60"/>
        <v>#DIV/0!</v>
      </c>
      <c r="Z97" s="45">
        <f t="shared" si="49"/>
        <v>0</v>
      </c>
      <c r="AA97" s="45">
        <f t="shared" si="49"/>
        <v>0</v>
      </c>
      <c r="AB97" s="50">
        <v>0</v>
      </c>
      <c r="AC97" s="48">
        <f t="shared" si="45"/>
        <v>0</v>
      </c>
      <c r="AD97" s="48" t="e">
        <f t="shared" si="51"/>
        <v>#DIV/0!</v>
      </c>
      <c r="AE97" s="48">
        <f t="shared" si="50"/>
        <v>0</v>
      </c>
      <c r="AF97" s="48">
        <v>0</v>
      </c>
      <c r="AG97" s="48">
        <f t="shared" si="46"/>
        <v>0</v>
      </c>
      <c r="AH97" s="48" t="e">
        <f t="shared" si="62"/>
        <v>#DIV/0!</v>
      </c>
      <c r="AI97" s="45">
        <v>0</v>
      </c>
      <c r="AJ97" s="139"/>
      <c r="AK97" s="44">
        <f t="shared" si="52"/>
        <v>0</v>
      </c>
      <c r="AL97" s="48">
        <v>0</v>
      </c>
      <c r="AM97" s="48">
        <v>0</v>
      </c>
      <c r="AN97" s="48">
        <f t="shared" si="47"/>
        <v>0</v>
      </c>
      <c r="AO97" s="51"/>
      <c r="AP97" s="83"/>
    </row>
    <row r="98" spans="1:42" s="53" customFormat="1" ht="18.75" customHeight="1">
      <c r="A98" s="39" t="s">
        <v>220</v>
      </c>
      <c r="B98" s="40" t="s">
        <v>221</v>
      </c>
      <c r="C98" s="41" t="s">
        <v>43</v>
      </c>
      <c r="D98" s="41">
        <f aca="true" t="shared" si="63" ref="D98:I98">D20+D58</f>
        <v>362827.25</v>
      </c>
      <c r="E98" s="95">
        <f t="shared" si="63"/>
        <v>1451309</v>
      </c>
      <c r="F98" s="140">
        <f t="shared" si="63"/>
        <v>1404066</v>
      </c>
      <c r="G98" s="140">
        <f t="shared" si="63"/>
        <v>1498554</v>
      </c>
      <c r="H98" s="141">
        <f t="shared" si="63"/>
        <v>395190</v>
      </c>
      <c r="I98" s="141">
        <f t="shared" si="63"/>
        <v>471637</v>
      </c>
      <c r="J98" s="73">
        <f>I98-H98</f>
        <v>76447</v>
      </c>
      <c r="K98" s="46">
        <f t="shared" si="54"/>
        <v>1056119</v>
      </c>
      <c r="L98" s="47">
        <f t="shared" si="55"/>
        <v>19.344366001164005</v>
      </c>
      <c r="M98" s="141">
        <f>M20+M58</f>
        <v>362927</v>
      </c>
      <c r="N98" s="141">
        <f>N20+N58</f>
        <v>432034</v>
      </c>
      <c r="O98" s="48">
        <f t="shared" si="56"/>
        <v>69107</v>
      </c>
      <c r="P98" s="141">
        <f>P20+P58</f>
        <v>758117</v>
      </c>
      <c r="Q98" s="141">
        <f>Q20+Q58</f>
        <v>903671</v>
      </c>
      <c r="R98" s="142">
        <f>R20+R58</f>
        <v>928245</v>
      </c>
      <c r="S98" s="48">
        <f t="shared" si="57"/>
        <v>145554</v>
      </c>
      <c r="T98" s="48">
        <f t="shared" si="58"/>
        <v>19.199411172681778</v>
      </c>
      <c r="U98" s="50">
        <f t="shared" si="59"/>
        <v>693192</v>
      </c>
      <c r="V98" s="141">
        <f>V20+V58</f>
        <v>385761</v>
      </c>
      <c r="W98" s="141">
        <f>W20+W58</f>
        <v>498310</v>
      </c>
      <c r="X98" s="48">
        <f t="shared" si="44"/>
        <v>112549</v>
      </c>
      <c r="Y98" s="48">
        <f t="shared" si="60"/>
        <v>29.17583685235158</v>
      </c>
      <c r="Z98" s="141">
        <f>Z20+Z58</f>
        <v>1143878</v>
      </c>
      <c r="AA98" s="141">
        <f>AA20+AA58</f>
        <v>1401992</v>
      </c>
      <c r="AB98" s="142">
        <f>AB20+AB58</f>
        <v>1476530</v>
      </c>
      <c r="AC98" s="48">
        <f t="shared" si="45"/>
        <v>258114</v>
      </c>
      <c r="AD98" s="48">
        <f t="shared" si="51"/>
        <v>22.56481897545018</v>
      </c>
      <c r="AE98" s="141">
        <f>AE20+AE58</f>
        <v>309316</v>
      </c>
      <c r="AF98" s="141">
        <f>AF20+AF58</f>
        <v>510040</v>
      </c>
      <c r="AG98" s="48">
        <f t="shared" si="46"/>
        <v>200724</v>
      </c>
      <c r="AH98" s="48">
        <f t="shared" si="62"/>
        <v>64.89286037579691</v>
      </c>
      <c r="AI98" s="141">
        <f>AI20+AI58</f>
        <v>1451309</v>
      </c>
      <c r="AJ98" s="141">
        <f>AJ20+AJ58</f>
        <v>2162943</v>
      </c>
      <c r="AK98" s="44">
        <f t="shared" si="52"/>
        <v>1912032</v>
      </c>
      <c r="AL98" s="141">
        <f>AL20+AL58</f>
        <v>2024358</v>
      </c>
      <c r="AM98" s="141">
        <f>AM20+AM58</f>
        <v>2034112</v>
      </c>
      <c r="AN98" s="48">
        <f t="shared" si="47"/>
        <v>711634</v>
      </c>
      <c r="AO98" s="51">
        <f t="shared" si="61"/>
        <v>49.03394108353217</v>
      </c>
      <c r="AP98" s="83" t="s">
        <v>222</v>
      </c>
    </row>
    <row r="99" spans="1:42" s="53" customFormat="1" ht="37.5" customHeight="1">
      <c r="A99" s="39" t="s">
        <v>223</v>
      </c>
      <c r="B99" s="143" t="s">
        <v>224</v>
      </c>
      <c r="C99" s="108" t="s">
        <v>43</v>
      </c>
      <c r="D99" s="41">
        <f t="shared" si="53"/>
        <v>89063.75</v>
      </c>
      <c r="E99" s="67">
        <v>356255</v>
      </c>
      <c r="F99" s="43">
        <v>366051</v>
      </c>
      <c r="G99" s="43">
        <v>346458</v>
      </c>
      <c r="H99" s="44">
        <f>H101-H98</f>
        <v>398696</v>
      </c>
      <c r="I99" s="44">
        <f>I101-I98</f>
        <v>284918</v>
      </c>
      <c r="J99" s="45">
        <f>J101-J98</f>
        <v>-113778</v>
      </c>
      <c r="K99" s="46">
        <f t="shared" si="54"/>
        <v>-42441</v>
      </c>
      <c r="L99" s="47">
        <f t="shared" si="55"/>
        <v>-28.53753235547886</v>
      </c>
      <c r="M99" s="44">
        <f>M101-M98</f>
        <v>-71582</v>
      </c>
      <c r="N99" s="44">
        <f>N101-N98</f>
        <v>-132735</v>
      </c>
      <c r="O99" s="48">
        <f t="shared" si="56"/>
        <v>-61153</v>
      </c>
      <c r="P99" s="44">
        <f>P101-P98</f>
        <v>327113</v>
      </c>
      <c r="Q99" s="44">
        <f>Q101-Q98</f>
        <v>152184</v>
      </c>
      <c r="R99" s="49">
        <f>R101-R98</f>
        <v>127610</v>
      </c>
      <c r="S99" s="48">
        <f t="shared" si="57"/>
        <v>-174929</v>
      </c>
      <c r="T99" s="48">
        <f t="shared" si="58"/>
        <v>-53.47662734284483</v>
      </c>
      <c r="U99" s="50">
        <f t="shared" si="59"/>
        <v>29142</v>
      </c>
      <c r="V99" s="44">
        <f>V101-V98</f>
        <v>-310737</v>
      </c>
      <c r="W99" s="44">
        <f>W101-W98</f>
        <v>-420449</v>
      </c>
      <c r="X99" s="48">
        <f t="shared" si="44"/>
        <v>-109712</v>
      </c>
      <c r="Y99" s="48">
        <f t="shared" si="60"/>
        <v>35.307028129897645</v>
      </c>
      <c r="Z99" s="44">
        <f>Z101-Z98</f>
        <v>16376</v>
      </c>
      <c r="AA99" s="44">
        <f>AA101-AA98</f>
        <v>-268276</v>
      </c>
      <c r="AB99" s="49">
        <f>AB101-AB98</f>
        <v>-342814</v>
      </c>
      <c r="AC99" s="48">
        <f t="shared" si="45"/>
        <v>-284652</v>
      </c>
      <c r="AD99" s="48">
        <f t="shared" si="51"/>
        <v>-1738.2266731802638</v>
      </c>
      <c r="AE99" s="44">
        <f>AE101-AE98</f>
        <v>337998</v>
      </c>
      <c r="AF99" s="44">
        <f>AF101-AF98</f>
        <v>173228</v>
      </c>
      <c r="AG99" s="48">
        <f t="shared" si="46"/>
        <v>-164770</v>
      </c>
      <c r="AH99" s="48">
        <f t="shared" si="62"/>
        <v>-48.74880916455127</v>
      </c>
      <c r="AI99" s="44">
        <f>AI101-AI98</f>
        <v>356255</v>
      </c>
      <c r="AJ99" s="44">
        <f>AJ101-AJ98</f>
        <v>-351344</v>
      </c>
      <c r="AK99" s="44">
        <f t="shared" si="52"/>
        <v>-95048</v>
      </c>
      <c r="AL99" s="44">
        <f>AL101-AL98</f>
        <v>-207374</v>
      </c>
      <c r="AM99" s="44">
        <f>AM101-AM98</f>
        <v>-217128</v>
      </c>
      <c r="AN99" s="48">
        <f t="shared" si="47"/>
        <v>-707599</v>
      </c>
      <c r="AO99" s="74">
        <f t="shared" si="61"/>
        <v>-198.62149303167675</v>
      </c>
      <c r="AP99" s="144" t="s">
        <v>225</v>
      </c>
    </row>
    <row r="100" spans="1:42" s="53" customFormat="1" ht="31.5">
      <c r="A100" s="39" t="s">
        <v>226</v>
      </c>
      <c r="B100" s="145" t="s">
        <v>227</v>
      </c>
      <c r="C100" s="108" t="s">
        <v>43</v>
      </c>
      <c r="D100" s="41">
        <f t="shared" si="53"/>
        <v>695164.75</v>
      </c>
      <c r="E100" s="67">
        <v>2780659</v>
      </c>
      <c r="F100" s="43">
        <v>2868290</v>
      </c>
      <c r="G100" s="43">
        <v>2693028</v>
      </c>
      <c r="H100" s="68">
        <f>E100</f>
        <v>2780659</v>
      </c>
      <c r="I100" s="69">
        <v>4841024</v>
      </c>
      <c r="J100" s="73">
        <f aca="true" t="shared" si="64" ref="J100:J115">I100-H100</f>
        <v>2060365</v>
      </c>
      <c r="K100" s="46">
        <f t="shared" si="54"/>
        <v>0</v>
      </c>
      <c r="L100" s="47">
        <f t="shared" si="55"/>
        <v>74.09628437000006</v>
      </c>
      <c r="M100" s="45">
        <v>2780659</v>
      </c>
      <c r="N100" s="45">
        <v>4927478</v>
      </c>
      <c r="O100" s="48">
        <f t="shared" si="56"/>
        <v>2146819</v>
      </c>
      <c r="P100" s="45">
        <v>2780659</v>
      </c>
      <c r="Q100" s="45">
        <v>4927478</v>
      </c>
      <c r="R100" s="50">
        <v>4927478</v>
      </c>
      <c r="S100" s="48">
        <f t="shared" si="57"/>
        <v>2146819</v>
      </c>
      <c r="T100" s="48">
        <f t="shared" si="58"/>
        <v>77.20540346730758</v>
      </c>
      <c r="U100" s="50">
        <f t="shared" si="59"/>
        <v>0</v>
      </c>
      <c r="V100" s="45">
        <v>2780659</v>
      </c>
      <c r="W100" s="45">
        <v>4582237</v>
      </c>
      <c r="X100" s="48">
        <f t="shared" si="44"/>
        <v>1801578</v>
      </c>
      <c r="Y100" s="48">
        <f t="shared" si="60"/>
        <v>64.7896056294569</v>
      </c>
      <c r="Z100" s="45">
        <v>2780659</v>
      </c>
      <c r="AA100" s="45">
        <v>4582237</v>
      </c>
      <c r="AB100" s="48">
        <v>4582237</v>
      </c>
      <c r="AC100" s="48">
        <f t="shared" si="45"/>
        <v>1801578</v>
      </c>
      <c r="AD100" s="48">
        <f t="shared" si="51"/>
        <v>64.7896056294569</v>
      </c>
      <c r="AE100" s="45">
        <f>AI100</f>
        <v>2780659</v>
      </c>
      <c r="AF100" s="45">
        <v>4841025</v>
      </c>
      <c r="AG100" s="48">
        <f t="shared" si="46"/>
        <v>2060366</v>
      </c>
      <c r="AH100" s="48">
        <f t="shared" si="62"/>
        <v>74.0963203326981</v>
      </c>
      <c r="AI100" s="43">
        <v>2780659</v>
      </c>
      <c r="AJ100" s="140">
        <v>5460519</v>
      </c>
      <c r="AK100" s="44">
        <f t="shared" si="52"/>
        <v>9423262</v>
      </c>
      <c r="AL100" s="48">
        <v>4841025</v>
      </c>
      <c r="AM100" s="48">
        <v>5537794</v>
      </c>
      <c r="AN100" s="48">
        <f>AJ100-AI100</f>
        <v>2679860</v>
      </c>
      <c r="AO100" s="51">
        <f t="shared" si="61"/>
        <v>96.37499599914986</v>
      </c>
      <c r="AP100" s="52" t="s">
        <v>44</v>
      </c>
    </row>
    <row r="101" spans="1:42" s="151" customFormat="1" ht="54.75" customHeight="1">
      <c r="A101" s="146" t="s">
        <v>228</v>
      </c>
      <c r="B101" s="145" t="s">
        <v>229</v>
      </c>
      <c r="C101" s="147" t="s">
        <v>43</v>
      </c>
      <c r="D101" s="41">
        <f t="shared" si="53"/>
        <v>451891</v>
      </c>
      <c r="E101" s="148">
        <f>E98+E99</f>
        <v>1807564</v>
      </c>
      <c r="F101" s="149">
        <f>F98+F99</f>
        <v>1770117</v>
      </c>
      <c r="G101" s="149">
        <f>G98+G99</f>
        <v>1845012</v>
      </c>
      <c r="H101" s="150">
        <v>793886</v>
      </c>
      <c r="I101" s="150">
        <v>756555</v>
      </c>
      <c r="J101" s="45">
        <f t="shared" si="64"/>
        <v>-37331</v>
      </c>
      <c r="K101" s="46">
        <f t="shared" si="54"/>
        <v>1013678</v>
      </c>
      <c r="L101" s="47">
        <f t="shared" si="55"/>
        <v>-4.702312422690412</v>
      </c>
      <c r="M101" s="45">
        <v>291345</v>
      </c>
      <c r="N101" s="45">
        <v>299299</v>
      </c>
      <c r="O101" s="48">
        <f t="shared" si="56"/>
        <v>7954</v>
      </c>
      <c r="P101" s="45">
        <v>1085230</v>
      </c>
      <c r="Q101" s="45">
        <v>1055855</v>
      </c>
      <c r="R101" s="50">
        <v>1055855</v>
      </c>
      <c r="S101" s="48">
        <f t="shared" si="57"/>
        <v>-29375</v>
      </c>
      <c r="T101" s="48">
        <f t="shared" si="58"/>
        <v>-2.7067994802944924</v>
      </c>
      <c r="U101" s="50">
        <f>E101-P101</f>
        <v>722334</v>
      </c>
      <c r="V101" s="45">
        <v>75024</v>
      </c>
      <c r="W101" s="45">
        <v>77861</v>
      </c>
      <c r="X101" s="48">
        <f t="shared" si="44"/>
        <v>2837</v>
      </c>
      <c r="Y101" s="48">
        <f t="shared" si="60"/>
        <v>3.781456600554492</v>
      </c>
      <c r="Z101" s="45">
        <f>V101+P101</f>
        <v>1160254</v>
      </c>
      <c r="AA101" s="45">
        <v>1133716</v>
      </c>
      <c r="AB101" s="50">
        <v>1133716</v>
      </c>
      <c r="AC101" s="48">
        <f t="shared" si="45"/>
        <v>-26538</v>
      </c>
      <c r="AD101" s="48">
        <f t="shared" si="51"/>
        <v>-2.287257790104576</v>
      </c>
      <c r="AE101" s="45">
        <v>647314</v>
      </c>
      <c r="AF101" s="45">
        <v>683268</v>
      </c>
      <c r="AG101" s="48">
        <f t="shared" si="46"/>
        <v>35954</v>
      </c>
      <c r="AH101" s="48">
        <f t="shared" si="62"/>
        <v>5.554336844251793</v>
      </c>
      <c r="AI101" s="45">
        <v>1807564</v>
      </c>
      <c r="AJ101" s="45">
        <v>1811599</v>
      </c>
      <c r="AK101" s="44">
        <f t="shared" si="52"/>
        <v>1816984</v>
      </c>
      <c r="AL101" s="48">
        <v>1816984</v>
      </c>
      <c r="AM101" s="48">
        <v>1816984</v>
      </c>
      <c r="AN101" s="48">
        <f t="shared" si="47"/>
        <v>4035</v>
      </c>
      <c r="AO101" s="74">
        <f t="shared" si="61"/>
        <v>0.2232286104392358</v>
      </c>
      <c r="AP101" s="144" t="s">
        <v>230</v>
      </c>
    </row>
    <row r="102" spans="1:42" s="151" customFormat="1" ht="15.75">
      <c r="A102" s="146" t="s">
        <v>231</v>
      </c>
      <c r="B102" s="152" t="s">
        <v>232</v>
      </c>
      <c r="C102" s="147" t="s">
        <v>233</v>
      </c>
      <c r="D102" s="41">
        <f t="shared" si="53"/>
        <v>331.625</v>
      </c>
      <c r="E102" s="153">
        <v>1326.5</v>
      </c>
      <c r="F102" s="154">
        <v>1325</v>
      </c>
      <c r="G102" s="154">
        <v>1328</v>
      </c>
      <c r="H102" s="155">
        <v>582.6</v>
      </c>
      <c r="I102" s="155">
        <v>555.205</v>
      </c>
      <c r="J102" s="156">
        <f t="shared" si="64"/>
        <v>-27.394999999999982</v>
      </c>
      <c r="K102" s="46">
        <f>E102-H102</f>
        <v>743.9</v>
      </c>
      <c r="L102" s="47">
        <f t="shared" si="55"/>
        <v>-4.702197047717121</v>
      </c>
      <c r="M102" s="157">
        <v>213.806</v>
      </c>
      <c r="N102" s="157">
        <v>219.643</v>
      </c>
      <c r="O102" s="48">
        <f t="shared" si="56"/>
        <v>5.836999999999989</v>
      </c>
      <c r="P102" s="157">
        <f>H102+M102</f>
        <v>796.4060000000001</v>
      </c>
      <c r="Q102" s="157">
        <f>I102+N102</f>
        <v>774.8480000000001</v>
      </c>
      <c r="R102" s="50">
        <v>774.848</v>
      </c>
      <c r="S102" s="158">
        <f t="shared" si="57"/>
        <v>-21.557999999999993</v>
      </c>
      <c r="T102" s="48">
        <f t="shared" si="58"/>
        <v>-2.706910796754414</v>
      </c>
      <c r="U102" s="159">
        <f t="shared" si="59"/>
        <v>530.0939999999999</v>
      </c>
      <c r="V102" s="157">
        <v>55.057</v>
      </c>
      <c r="W102" s="157">
        <v>57.148</v>
      </c>
      <c r="X102" s="48">
        <f t="shared" si="44"/>
        <v>2.091000000000001</v>
      </c>
      <c r="Y102" s="48">
        <f t="shared" si="60"/>
        <v>3.797882194816296</v>
      </c>
      <c r="Z102" s="157">
        <f>P102+V102</f>
        <v>851.4630000000001</v>
      </c>
      <c r="AA102" s="157">
        <v>831.997</v>
      </c>
      <c r="AB102" s="159">
        <v>831.997</v>
      </c>
      <c r="AC102" s="158">
        <f t="shared" si="45"/>
        <v>-19.466000000000122</v>
      </c>
      <c r="AD102" s="48">
        <f t="shared" si="51"/>
        <v>-2.2861827231482863</v>
      </c>
      <c r="AE102" s="157">
        <f>AI102-Z102</f>
        <v>475.0369999999999</v>
      </c>
      <c r="AF102" s="157">
        <v>501.503</v>
      </c>
      <c r="AG102" s="48">
        <f t="shared" si="46"/>
        <v>26.466000000000065</v>
      </c>
      <c r="AH102" s="48">
        <f t="shared" si="62"/>
        <v>5.571355494414149</v>
      </c>
      <c r="AI102" s="157">
        <v>1326.5</v>
      </c>
      <c r="AJ102" s="157">
        <v>1329.586</v>
      </c>
      <c r="AK102" s="44">
        <f t="shared" si="52"/>
        <v>1333.5</v>
      </c>
      <c r="AL102" s="158">
        <v>1333.5</v>
      </c>
      <c r="AM102" s="158">
        <v>1333.5</v>
      </c>
      <c r="AN102" s="158">
        <f t="shared" si="47"/>
        <v>3.0860000000000127</v>
      </c>
      <c r="AO102" s="51">
        <f t="shared" si="61"/>
        <v>0.23264229174519357</v>
      </c>
      <c r="AP102" s="144" t="s">
        <v>234</v>
      </c>
    </row>
    <row r="103" spans="1:42" s="53" customFormat="1" ht="51.75" customHeight="1">
      <c r="A103" s="39" t="s">
        <v>235</v>
      </c>
      <c r="B103" s="40" t="s">
        <v>236</v>
      </c>
      <c r="C103" s="41" t="s">
        <v>233</v>
      </c>
      <c r="D103" s="41">
        <f t="shared" si="53"/>
        <v>76.21825</v>
      </c>
      <c r="E103" s="160">
        <v>304.873</v>
      </c>
      <c r="F103" s="161">
        <v>304.873</v>
      </c>
      <c r="G103" s="161">
        <v>304.873</v>
      </c>
      <c r="H103" s="156">
        <v>128.71</v>
      </c>
      <c r="I103" s="156">
        <v>96.436</v>
      </c>
      <c r="J103" s="156">
        <f t="shared" si="64"/>
        <v>-32.274</v>
      </c>
      <c r="K103" s="46">
        <f t="shared" si="54"/>
        <v>176.16299999999998</v>
      </c>
      <c r="L103" s="47">
        <f t="shared" si="55"/>
        <v>-25.07497474943672</v>
      </c>
      <c r="M103" s="157">
        <v>53.823</v>
      </c>
      <c r="N103" s="157">
        <v>67.095</v>
      </c>
      <c r="O103" s="48">
        <f t="shared" si="56"/>
        <v>13.271999999999998</v>
      </c>
      <c r="P103" s="157">
        <f>H103+M103</f>
        <v>182.53300000000002</v>
      </c>
      <c r="Q103" s="157">
        <v>163.531</v>
      </c>
      <c r="R103" s="71">
        <v>163.531</v>
      </c>
      <c r="S103" s="48">
        <f t="shared" si="57"/>
        <v>-19.00200000000001</v>
      </c>
      <c r="T103" s="48">
        <f t="shared" si="58"/>
        <v>-10.410172407181179</v>
      </c>
      <c r="U103" s="159">
        <f t="shared" si="59"/>
        <v>122.33999999999997</v>
      </c>
      <c r="V103" s="157">
        <v>18.311</v>
      </c>
      <c r="W103" s="157">
        <v>84.74</v>
      </c>
      <c r="X103" s="48">
        <f t="shared" si="44"/>
        <v>66.429</v>
      </c>
      <c r="Y103" s="48">
        <f t="shared" si="60"/>
        <v>362.78193435639776</v>
      </c>
      <c r="Z103" s="157">
        <f>P103+V103</f>
        <v>200.84400000000002</v>
      </c>
      <c r="AA103" s="157">
        <v>248.272</v>
      </c>
      <c r="AB103" s="162">
        <v>248.272</v>
      </c>
      <c r="AC103" s="48">
        <f t="shared" si="45"/>
        <v>47.42799999999997</v>
      </c>
      <c r="AD103" s="48">
        <f t="shared" si="51"/>
        <v>23.614347453745182</v>
      </c>
      <c r="AE103" s="157">
        <f>AI103-Z103</f>
        <v>104.02899999999997</v>
      </c>
      <c r="AF103" s="157">
        <v>101.656</v>
      </c>
      <c r="AG103" s="48">
        <f t="shared" si="46"/>
        <v>-2.372999999999962</v>
      </c>
      <c r="AH103" s="48">
        <f t="shared" si="62"/>
        <v>-2.281094694748546</v>
      </c>
      <c r="AI103" s="157">
        <v>304.873</v>
      </c>
      <c r="AJ103" s="163">
        <v>359.428</v>
      </c>
      <c r="AK103" s="44">
        <f t="shared" si="52"/>
        <v>349.928</v>
      </c>
      <c r="AL103" s="164">
        <v>349.928</v>
      </c>
      <c r="AM103" s="164">
        <v>349.928</v>
      </c>
      <c r="AN103" s="48">
        <f t="shared" si="47"/>
        <v>54.55500000000001</v>
      </c>
      <c r="AO103" s="51">
        <f t="shared" si="61"/>
        <v>17.894336330209626</v>
      </c>
      <c r="AP103" s="86" t="s">
        <v>237</v>
      </c>
    </row>
    <row r="104" spans="1:42" s="53" customFormat="1" ht="36" customHeight="1">
      <c r="A104" s="39"/>
      <c r="B104" s="165"/>
      <c r="C104" s="166" t="s">
        <v>238</v>
      </c>
      <c r="D104" s="41">
        <f t="shared" si="53"/>
        <v>4.375</v>
      </c>
      <c r="E104" s="167">
        <v>17.5</v>
      </c>
      <c r="F104" s="168">
        <v>17.47</v>
      </c>
      <c r="G104" s="168">
        <v>17.47</v>
      </c>
      <c r="H104" s="169">
        <v>17.5</v>
      </c>
      <c r="I104" s="169">
        <v>12.05</v>
      </c>
      <c r="J104" s="170">
        <f t="shared" si="64"/>
        <v>-5.449999999999999</v>
      </c>
      <c r="K104" s="46">
        <f t="shared" si="54"/>
        <v>0</v>
      </c>
      <c r="L104" s="47">
        <f t="shared" si="55"/>
        <v>-31.14285714285714</v>
      </c>
      <c r="M104" s="171">
        <v>17.5</v>
      </c>
      <c r="N104" s="171">
        <v>21.89</v>
      </c>
      <c r="O104" s="48">
        <f t="shared" si="56"/>
        <v>4.390000000000001</v>
      </c>
      <c r="P104" s="171">
        <v>17.5</v>
      </c>
      <c r="Q104" s="171">
        <v>14.77</v>
      </c>
      <c r="R104" s="109">
        <v>14.77</v>
      </c>
      <c r="S104" s="48">
        <f t="shared" si="57"/>
        <v>-2.7300000000000004</v>
      </c>
      <c r="T104" s="48">
        <f t="shared" si="58"/>
        <v>-15.600000000000009</v>
      </c>
      <c r="U104" s="50">
        <f t="shared" si="59"/>
        <v>0</v>
      </c>
      <c r="V104" s="171">
        <v>17.5</v>
      </c>
      <c r="W104" s="171">
        <v>55.93</v>
      </c>
      <c r="X104" s="48">
        <f t="shared" si="44"/>
        <v>38.43</v>
      </c>
      <c r="Y104" s="48">
        <f t="shared" si="60"/>
        <v>219.60000000000002</v>
      </c>
      <c r="Z104" s="171">
        <v>17.5</v>
      </c>
      <c r="AA104" s="171">
        <v>19.73</v>
      </c>
      <c r="AB104" s="172">
        <v>19.73</v>
      </c>
      <c r="AC104" s="139">
        <f t="shared" si="45"/>
        <v>2.2300000000000004</v>
      </c>
      <c r="AD104" s="48">
        <f t="shared" si="51"/>
        <v>12.742857142857147</v>
      </c>
      <c r="AE104" s="171">
        <v>17.5</v>
      </c>
      <c r="AF104" s="171">
        <v>15.28</v>
      </c>
      <c r="AG104" s="48">
        <f t="shared" si="46"/>
        <v>-2.2200000000000006</v>
      </c>
      <c r="AH104" s="48">
        <f t="shared" si="62"/>
        <v>-12.685714285714283</v>
      </c>
      <c r="AI104" s="173">
        <v>17.5</v>
      </c>
      <c r="AJ104" s="173">
        <v>19.5</v>
      </c>
      <c r="AK104" s="44">
        <f t="shared" si="52"/>
        <v>35.01</v>
      </c>
      <c r="AL104" s="173">
        <v>18.19</v>
      </c>
      <c r="AM104" s="171">
        <v>18.19</v>
      </c>
      <c r="AN104" s="139">
        <f t="shared" si="47"/>
        <v>2</v>
      </c>
      <c r="AO104" s="51">
        <f t="shared" si="61"/>
        <v>11.42857142857143</v>
      </c>
      <c r="AP104" s="86"/>
    </row>
    <row r="105" spans="1:42" s="53" customFormat="1" ht="30">
      <c r="A105" s="39" t="s">
        <v>239</v>
      </c>
      <c r="B105" s="40" t="s">
        <v>240</v>
      </c>
      <c r="C105" s="174" t="s">
        <v>241</v>
      </c>
      <c r="D105" s="41">
        <f t="shared" si="53"/>
        <v>340.66415378816436</v>
      </c>
      <c r="E105" s="175">
        <f>E101/E102</f>
        <v>1362.6566151526574</v>
      </c>
      <c r="F105" s="176">
        <f>F101/F102</f>
        <v>1335.937358490566</v>
      </c>
      <c r="G105" s="176">
        <f>G101/G102</f>
        <v>1389.316265060241</v>
      </c>
      <c r="H105" s="177">
        <f>H101/H102</f>
        <v>1362.6604874699622</v>
      </c>
      <c r="I105" s="177">
        <f>I101/I102</f>
        <v>1362.6588377266055</v>
      </c>
      <c r="J105" s="177">
        <f t="shared" si="64"/>
        <v>-0.0016497433566655673</v>
      </c>
      <c r="K105" s="46">
        <f t="shared" si="54"/>
        <v>-0.003872317304740136</v>
      </c>
      <c r="L105" s="47">
        <f t="shared" si="55"/>
        <v>-0.000121067820771259</v>
      </c>
      <c r="M105" s="177">
        <f>M101/M102</f>
        <v>1362.6605427350028</v>
      </c>
      <c r="N105" s="177">
        <f>N101/N102</f>
        <v>1362.661227537413</v>
      </c>
      <c r="O105" s="171">
        <f t="shared" si="56"/>
        <v>0.0006848024102055206</v>
      </c>
      <c r="P105" s="177">
        <f>P101/P102</f>
        <v>1362.6592466656452</v>
      </c>
      <c r="Q105" s="177">
        <f>Q101/Q102</f>
        <v>1362.660805732221</v>
      </c>
      <c r="R105" s="178">
        <f>R101/R102</f>
        <v>1362.6608057322212</v>
      </c>
      <c r="S105" s="171">
        <f t="shared" si="57"/>
        <v>0.0015590665757372335</v>
      </c>
      <c r="T105" s="48">
        <f t="shared" si="58"/>
        <v>0.00011441353218799577</v>
      </c>
      <c r="U105" s="50">
        <f t="shared" si="59"/>
        <v>-0.002631512987818496</v>
      </c>
      <c r="V105" s="177">
        <f>V101/V102</f>
        <v>1362.66051546579</v>
      </c>
      <c r="W105" s="177">
        <f>W101/W102</f>
        <v>1362.4448799608035</v>
      </c>
      <c r="X105" s="171">
        <f t="shared" si="44"/>
        <v>-0.2156355049864942</v>
      </c>
      <c r="Y105" s="48">
        <f t="shared" si="60"/>
        <v>-0.015824594793727442</v>
      </c>
      <c r="Z105" s="177">
        <f>Z101/Z102</f>
        <v>1362.6593287083524</v>
      </c>
      <c r="AA105" s="177">
        <f>AA101/AA102</f>
        <v>1362.644336457944</v>
      </c>
      <c r="AB105" s="178">
        <f>AB101/AB102</f>
        <v>1362.644336457944</v>
      </c>
      <c r="AC105" s="171">
        <f t="shared" si="45"/>
        <v>-0.014992250408340624</v>
      </c>
      <c r="AD105" s="48">
        <f t="shared" si="51"/>
        <v>-0.0011002199957488301</v>
      </c>
      <c r="AE105" s="177">
        <f>AE101/AE102</f>
        <v>1362.6601717339915</v>
      </c>
      <c r="AF105" s="177">
        <f>AF101/AF102</f>
        <v>1362.4405038454406</v>
      </c>
      <c r="AG105" s="171">
        <f t="shared" si="46"/>
        <v>-0.21966788855093</v>
      </c>
      <c r="AH105" s="48">
        <f t="shared" si="62"/>
        <v>-0.016120518754974</v>
      </c>
      <c r="AI105" s="177">
        <f>AI101/AI102</f>
        <v>1362.6566151526574</v>
      </c>
      <c r="AJ105" s="177">
        <f>AJ101/AJ102</f>
        <v>1362.5286367335395</v>
      </c>
      <c r="AK105" s="44">
        <f t="shared" si="52"/>
        <v>2725.0848403033847</v>
      </c>
      <c r="AL105" s="177">
        <f>AL101/AL102</f>
        <v>1362.56767904012</v>
      </c>
      <c r="AM105" s="177">
        <f>AM101/AM102</f>
        <v>1362.56767904012</v>
      </c>
      <c r="AN105" s="173">
        <f t="shared" si="47"/>
        <v>-0.12797841911788055</v>
      </c>
      <c r="AO105" s="74">
        <f t="shared" si="61"/>
        <v>-0.009391831932916261</v>
      </c>
      <c r="AP105" s="52" t="s">
        <v>44</v>
      </c>
    </row>
    <row r="106" spans="1:42" s="53" customFormat="1" ht="14.25" customHeight="1">
      <c r="A106" s="179"/>
      <c r="B106" s="180" t="s">
        <v>242</v>
      </c>
      <c r="C106" s="179"/>
      <c r="D106" s="41">
        <f t="shared" si="53"/>
        <v>0</v>
      </c>
      <c r="E106" s="181"/>
      <c r="F106" s="182"/>
      <c r="G106" s="182"/>
      <c r="H106" s="183"/>
      <c r="I106" s="183"/>
      <c r="J106" s="182"/>
      <c r="K106" s="182"/>
      <c r="L106" s="182"/>
      <c r="M106" s="184"/>
      <c r="N106" s="184"/>
      <c r="O106" s="61"/>
      <c r="P106" s="184"/>
      <c r="Q106" s="184"/>
      <c r="R106" s="185"/>
      <c r="S106" s="61"/>
      <c r="T106" s="61"/>
      <c r="U106" s="50">
        <f t="shared" si="59"/>
        <v>0</v>
      </c>
      <c r="V106" s="184"/>
      <c r="W106" s="184"/>
      <c r="X106" s="61"/>
      <c r="Y106" s="48" t="e">
        <f t="shared" si="60"/>
        <v>#DIV/0!</v>
      </c>
      <c r="Z106" s="184"/>
      <c r="AA106" s="184"/>
      <c r="AB106" s="185"/>
      <c r="AC106" s="61"/>
      <c r="AD106" s="48" t="e">
        <f t="shared" si="51"/>
        <v>#DIV/0!</v>
      </c>
      <c r="AE106" s="186"/>
      <c r="AF106" s="186"/>
      <c r="AG106" s="61"/>
      <c r="AH106" s="51" t="e">
        <f t="shared" si="62"/>
        <v>#DIV/0!</v>
      </c>
      <c r="AI106" s="187"/>
      <c r="AJ106" s="188"/>
      <c r="AK106" s="189">
        <f t="shared" si="52"/>
        <v>0</v>
      </c>
      <c r="AL106" s="190"/>
      <c r="AM106" s="190"/>
      <c r="AN106" s="61"/>
      <c r="AO106" s="63"/>
      <c r="AP106" s="191" t="s">
        <v>243</v>
      </c>
    </row>
    <row r="107" spans="1:42" s="53" customFormat="1" ht="31.5" customHeight="1">
      <c r="A107" s="192">
        <v>11</v>
      </c>
      <c r="B107" s="193" t="s">
        <v>244</v>
      </c>
      <c r="C107" s="192" t="s">
        <v>245</v>
      </c>
      <c r="D107" s="41">
        <f t="shared" si="53"/>
        <v>96.25</v>
      </c>
      <c r="E107" s="75">
        <f>E109+E110</f>
        <v>385</v>
      </c>
      <c r="F107" s="76">
        <f>F109+F110</f>
        <v>385</v>
      </c>
      <c r="G107" s="76">
        <f>G109+G110</f>
        <v>385</v>
      </c>
      <c r="H107" s="77">
        <f>H109+H110</f>
        <v>385</v>
      </c>
      <c r="I107" s="77">
        <f>I109+I110</f>
        <v>273</v>
      </c>
      <c r="J107" s="94">
        <f t="shared" si="64"/>
        <v>-112</v>
      </c>
      <c r="K107" s="46">
        <f t="shared" si="54"/>
        <v>0</v>
      </c>
      <c r="L107" s="47">
        <f t="shared" si="55"/>
        <v>-29.090909090909093</v>
      </c>
      <c r="M107" s="77">
        <f>M109+M110</f>
        <v>385</v>
      </c>
      <c r="N107" s="77">
        <f>N109+N110</f>
        <v>281</v>
      </c>
      <c r="O107" s="48">
        <f t="shared" si="56"/>
        <v>-104</v>
      </c>
      <c r="P107" s="77">
        <f>P109+P110</f>
        <v>385</v>
      </c>
      <c r="Q107" s="77">
        <f>Q109+Q110</f>
        <v>280</v>
      </c>
      <c r="R107" s="77">
        <f>R109+R110</f>
        <v>280</v>
      </c>
      <c r="S107" s="48">
        <f t="shared" si="57"/>
        <v>-105</v>
      </c>
      <c r="T107" s="48">
        <f t="shared" si="58"/>
        <v>-27.272727272727266</v>
      </c>
      <c r="U107" s="50">
        <f t="shared" si="59"/>
        <v>0</v>
      </c>
      <c r="V107" s="77">
        <f>V109+V110</f>
        <v>385</v>
      </c>
      <c r="W107" s="77">
        <f>W109+W110</f>
        <v>282</v>
      </c>
      <c r="X107" s="48">
        <f>W107-V107</f>
        <v>-103</v>
      </c>
      <c r="Y107" s="48">
        <f t="shared" si="60"/>
        <v>-26.753246753246756</v>
      </c>
      <c r="Z107" s="77">
        <f>Z109+Z110</f>
        <v>385</v>
      </c>
      <c r="AA107" s="77">
        <f>AA109+AA110</f>
        <v>283</v>
      </c>
      <c r="AB107" s="77">
        <f>AB109+AB110</f>
        <v>0</v>
      </c>
      <c r="AC107" s="48">
        <f>AA107-Z107</f>
        <v>-102</v>
      </c>
      <c r="AD107" s="48">
        <f t="shared" si="51"/>
        <v>-26.493506493506487</v>
      </c>
      <c r="AE107" s="77">
        <f>AE109+AE110</f>
        <v>385</v>
      </c>
      <c r="AF107" s="77">
        <f>AF109+AF110</f>
        <v>276</v>
      </c>
      <c r="AG107" s="48">
        <f>AF107-AE107</f>
        <v>-109</v>
      </c>
      <c r="AH107" s="51">
        <f t="shared" si="62"/>
        <v>-28.311688311688314</v>
      </c>
      <c r="AI107" s="194">
        <f>AI109+AI110</f>
        <v>374</v>
      </c>
      <c r="AJ107" s="195">
        <f>AJ109+AJ110</f>
        <v>285</v>
      </c>
      <c r="AK107" s="196">
        <f t="shared" si="52"/>
        <v>559</v>
      </c>
      <c r="AL107" s="77">
        <f>AL109+AL110</f>
        <v>280</v>
      </c>
      <c r="AM107" s="78"/>
      <c r="AN107" s="77">
        <f>AJ107-AI107</f>
        <v>-89</v>
      </c>
      <c r="AO107" s="51">
        <f t="shared" si="61"/>
        <v>-23.796791443850267</v>
      </c>
      <c r="AP107" s="197"/>
    </row>
    <row r="108" spans="1:42" s="53" customFormat="1" ht="15.75">
      <c r="A108" s="179"/>
      <c r="B108" s="198" t="s">
        <v>45</v>
      </c>
      <c r="C108" s="179"/>
      <c r="D108" s="41">
        <f t="shared" si="53"/>
        <v>0</v>
      </c>
      <c r="E108" s="199"/>
      <c r="F108" s="200"/>
      <c r="G108" s="200"/>
      <c r="H108" s="201"/>
      <c r="I108" s="201"/>
      <c r="J108" s="200"/>
      <c r="K108" s="200"/>
      <c r="L108" s="200"/>
      <c r="M108" s="202"/>
      <c r="N108" s="202"/>
      <c r="O108" s="61"/>
      <c r="P108" s="202"/>
      <c r="Q108" s="202"/>
      <c r="R108" s="185"/>
      <c r="S108" s="61"/>
      <c r="T108" s="48" t="e">
        <f t="shared" si="58"/>
        <v>#DIV/0!</v>
      </c>
      <c r="U108" s="50">
        <f t="shared" si="59"/>
        <v>0</v>
      </c>
      <c r="V108" s="202"/>
      <c r="W108" s="202"/>
      <c r="X108" s="61"/>
      <c r="Y108" s="48" t="e">
        <f t="shared" si="60"/>
        <v>#DIV/0!</v>
      </c>
      <c r="Z108" s="202"/>
      <c r="AA108" s="202"/>
      <c r="AB108" s="185"/>
      <c r="AC108" s="61"/>
      <c r="AD108" s="48" t="e">
        <f t="shared" si="51"/>
        <v>#DIV/0!</v>
      </c>
      <c r="AE108" s="190"/>
      <c r="AF108" s="190"/>
      <c r="AG108" s="61"/>
      <c r="AH108" s="51" t="e">
        <f t="shared" si="62"/>
        <v>#DIV/0!</v>
      </c>
      <c r="AI108" s="203"/>
      <c r="AJ108" s="204"/>
      <c r="AK108" s="189">
        <f t="shared" si="52"/>
        <v>0</v>
      </c>
      <c r="AL108" s="190"/>
      <c r="AM108" s="185"/>
      <c r="AN108" s="61"/>
      <c r="AO108" s="63"/>
      <c r="AP108" s="197"/>
    </row>
    <row r="109" spans="1:42" s="53" customFormat="1" ht="27" customHeight="1">
      <c r="A109" s="205" t="s">
        <v>246</v>
      </c>
      <c r="B109" s="193" t="s">
        <v>247</v>
      </c>
      <c r="C109" s="192" t="s">
        <v>245</v>
      </c>
      <c r="D109" s="41">
        <f t="shared" si="53"/>
        <v>80.5</v>
      </c>
      <c r="E109" s="67">
        <f>SUM(F109,G109)/2</f>
        <v>322</v>
      </c>
      <c r="F109" s="76">
        <v>322</v>
      </c>
      <c r="G109" s="76">
        <v>322</v>
      </c>
      <c r="H109" s="77">
        <v>322</v>
      </c>
      <c r="I109" s="77">
        <v>212</v>
      </c>
      <c r="J109" s="94">
        <f t="shared" si="64"/>
        <v>-110</v>
      </c>
      <c r="K109" s="46">
        <f t="shared" si="54"/>
        <v>0</v>
      </c>
      <c r="L109" s="47">
        <f t="shared" si="55"/>
        <v>-34.161490683229815</v>
      </c>
      <c r="M109" s="61">
        <v>322</v>
      </c>
      <c r="N109" s="61">
        <v>222</v>
      </c>
      <c r="O109" s="48">
        <f t="shared" si="56"/>
        <v>-100</v>
      </c>
      <c r="P109" s="61">
        <v>322</v>
      </c>
      <c r="Q109" s="61">
        <v>220</v>
      </c>
      <c r="R109" s="61">
        <v>220</v>
      </c>
      <c r="S109" s="48">
        <f t="shared" si="57"/>
        <v>-102</v>
      </c>
      <c r="T109" s="48">
        <f t="shared" si="58"/>
        <v>-31.67701863354037</v>
      </c>
      <c r="U109" s="50">
        <f t="shared" si="59"/>
        <v>0</v>
      </c>
      <c r="V109" s="61">
        <v>322</v>
      </c>
      <c r="W109" s="61">
        <v>221</v>
      </c>
      <c r="X109" s="48">
        <f>W109-V109</f>
        <v>-101</v>
      </c>
      <c r="Y109" s="48">
        <f t="shared" si="60"/>
        <v>-31.366459627329192</v>
      </c>
      <c r="Z109" s="61">
        <v>322</v>
      </c>
      <c r="AA109" s="61">
        <v>222</v>
      </c>
      <c r="AB109" s="61"/>
      <c r="AC109" s="48">
        <f>AA109-Z109</f>
        <v>-100</v>
      </c>
      <c r="AD109" s="48">
        <f t="shared" si="51"/>
        <v>-31.055900621118013</v>
      </c>
      <c r="AE109" s="61">
        <v>322</v>
      </c>
      <c r="AF109" s="61">
        <v>217</v>
      </c>
      <c r="AG109" s="48">
        <f>AF109-AE109</f>
        <v>-105</v>
      </c>
      <c r="AH109" s="51">
        <f t="shared" si="62"/>
        <v>-32.60869565217391</v>
      </c>
      <c r="AI109" s="206">
        <v>305</v>
      </c>
      <c r="AJ109" s="195">
        <v>254</v>
      </c>
      <c r="AK109" s="196">
        <f t="shared" si="52"/>
        <v>439</v>
      </c>
      <c r="AL109" s="48">
        <v>219</v>
      </c>
      <c r="AM109" s="50"/>
      <c r="AN109" s="48">
        <f>AJ109-AI109</f>
        <v>-51</v>
      </c>
      <c r="AO109" s="51">
        <f t="shared" si="61"/>
        <v>-16.721311475409834</v>
      </c>
      <c r="AP109" s="197"/>
    </row>
    <row r="110" spans="1:42" s="53" customFormat="1" ht="26.25" customHeight="1">
      <c r="A110" s="205" t="s">
        <v>248</v>
      </c>
      <c r="B110" s="122" t="s">
        <v>249</v>
      </c>
      <c r="C110" s="147" t="s">
        <v>245</v>
      </c>
      <c r="D110" s="41">
        <f t="shared" si="53"/>
        <v>15.75</v>
      </c>
      <c r="E110" s="67">
        <f>SUM(F110,G110)/2</f>
        <v>63</v>
      </c>
      <c r="F110" s="140">
        <v>63</v>
      </c>
      <c r="G110" s="140">
        <v>63</v>
      </c>
      <c r="H110" s="141">
        <v>63</v>
      </c>
      <c r="I110" s="141">
        <v>61</v>
      </c>
      <c r="J110" s="73">
        <f t="shared" si="64"/>
        <v>-2</v>
      </c>
      <c r="K110" s="46">
        <f t="shared" si="54"/>
        <v>0</v>
      </c>
      <c r="L110" s="47">
        <f t="shared" si="55"/>
        <v>-3.1746031746031775</v>
      </c>
      <c r="M110" s="45">
        <v>63</v>
      </c>
      <c r="N110" s="45">
        <v>59</v>
      </c>
      <c r="O110" s="48">
        <f t="shared" si="56"/>
        <v>-4</v>
      </c>
      <c r="P110" s="45">
        <v>63</v>
      </c>
      <c r="Q110" s="45">
        <v>60</v>
      </c>
      <c r="R110" s="45">
        <v>60</v>
      </c>
      <c r="S110" s="48">
        <f t="shared" si="57"/>
        <v>-3</v>
      </c>
      <c r="T110" s="48">
        <f t="shared" si="58"/>
        <v>-4.761904761904773</v>
      </c>
      <c r="U110" s="50">
        <f t="shared" si="59"/>
        <v>0</v>
      </c>
      <c r="V110" s="45">
        <v>63</v>
      </c>
      <c r="W110" s="45">
        <v>61</v>
      </c>
      <c r="X110" s="48">
        <f>W110-V110</f>
        <v>-2</v>
      </c>
      <c r="Y110" s="48">
        <f t="shared" si="60"/>
        <v>-3.1746031746031775</v>
      </c>
      <c r="Z110" s="45">
        <v>63</v>
      </c>
      <c r="AA110" s="45">
        <v>61</v>
      </c>
      <c r="AB110" s="45"/>
      <c r="AC110" s="48">
        <f>AA110-Z110</f>
        <v>-2</v>
      </c>
      <c r="AD110" s="48">
        <f t="shared" si="51"/>
        <v>-3.1746031746031775</v>
      </c>
      <c r="AE110" s="45">
        <v>63</v>
      </c>
      <c r="AF110" s="45">
        <v>59</v>
      </c>
      <c r="AG110" s="48">
        <f>AF110-AE110</f>
        <v>-4</v>
      </c>
      <c r="AH110" s="48">
        <f t="shared" si="62"/>
        <v>-6.349206349206355</v>
      </c>
      <c r="AI110" s="68">
        <v>69</v>
      </c>
      <c r="AJ110" s="207">
        <v>31</v>
      </c>
      <c r="AK110" s="69">
        <f t="shared" si="52"/>
        <v>120</v>
      </c>
      <c r="AL110" s="48">
        <v>61</v>
      </c>
      <c r="AM110"/>
      <c r="AN110" s="48">
        <f>AJ110-AI110</f>
        <v>-38</v>
      </c>
      <c r="AO110" s="51">
        <f t="shared" si="61"/>
        <v>-55.072463768115945</v>
      </c>
      <c r="AP110" s="208"/>
    </row>
    <row r="111" spans="1:42" s="53" customFormat="1" ht="15.75" customHeight="1">
      <c r="A111" s="209" t="s">
        <v>250</v>
      </c>
      <c r="B111" s="145" t="s">
        <v>251</v>
      </c>
      <c r="C111" s="210" t="s">
        <v>252</v>
      </c>
      <c r="D111" s="41">
        <f t="shared" si="53"/>
        <v>9755.844155844157</v>
      </c>
      <c r="E111" s="95">
        <f>(E30+E37+E61)/E107/12*1000</f>
        <v>39023.37662337663</v>
      </c>
      <c r="F111" s="140">
        <f>(F30+F37+F61)/F107/12*1000</f>
        <v>37522.294372294375</v>
      </c>
      <c r="G111" s="140">
        <f>(G30+G37+G61)/G107/12*1000</f>
        <v>40523.80952380953</v>
      </c>
      <c r="H111" s="141">
        <f>(H30+H37+H61)/H107/3*1000</f>
        <v>39023.37662337663</v>
      </c>
      <c r="I111" s="141">
        <f>(I30+I37+I61)/I107/3*1000</f>
        <v>57785.10378510378</v>
      </c>
      <c r="J111" s="45">
        <f t="shared" si="64"/>
        <v>18761.727161727154</v>
      </c>
      <c r="K111" s="46">
        <f t="shared" si="54"/>
        <v>0</v>
      </c>
      <c r="L111" s="47">
        <f t="shared" si="55"/>
        <v>48.078174635682615</v>
      </c>
      <c r="M111" s="141">
        <f>(M30+M37+M61)/M107/3*1000</f>
        <v>49101.2987012987</v>
      </c>
      <c r="N111" s="141">
        <f>(N30+N37+N61)/N107/3*1000</f>
        <v>70637.01067615658</v>
      </c>
      <c r="O111" s="45">
        <f t="shared" si="56"/>
        <v>21535.711974857884</v>
      </c>
      <c r="P111" s="141">
        <f>(P30+P37+P61)/P107/3*1000</f>
        <v>88124.67532467532</v>
      </c>
      <c r="Q111" s="141">
        <f>(Q30+Q37+Q61)/Q107/3*1000</f>
        <v>127229.7619047619</v>
      </c>
      <c r="R111" s="142">
        <f>(R30+R37+R61)/R107/3*1000</f>
        <v>154732.14285714287</v>
      </c>
      <c r="S111" s="45">
        <f t="shared" si="57"/>
        <v>39105.08658008657</v>
      </c>
      <c r="T111" s="45">
        <f t="shared" si="58"/>
        <v>44.374729820011</v>
      </c>
      <c r="U111" s="50">
        <f t="shared" si="59"/>
        <v>-49101.29870129869</v>
      </c>
      <c r="V111" s="141">
        <f>(V30+V37+V61)/V107/3*1000</f>
        <v>35470.12987012987</v>
      </c>
      <c r="W111" s="141">
        <f>(W30+W37+W61)/W107/3*1000</f>
        <v>50846.335697399525</v>
      </c>
      <c r="X111" s="45">
        <f>W111-V111</f>
        <v>15376.205827269652</v>
      </c>
      <c r="Y111" s="48">
        <f t="shared" si="60"/>
        <v>43.34973083991517</v>
      </c>
      <c r="Z111" s="141">
        <f>(Z30+Z37+Z61)/Z107/9*1000</f>
        <v>41198.268398268396</v>
      </c>
      <c r="AA111" s="141">
        <f>(AA30+AA37+AA61)/AA107/9*1000</f>
        <v>58849.234393404004</v>
      </c>
      <c r="AB111" s="142" t="e">
        <f>(AB30+AB37+AB61)/AB107/3*1000</f>
        <v>#DIV/0!</v>
      </c>
      <c r="AC111" s="45">
        <f>AA111-Z111</f>
        <v>17650.965995135608</v>
      </c>
      <c r="AD111" s="48">
        <f>AA111/Z111*100-100</f>
        <v>42.843951169262</v>
      </c>
      <c r="AE111" s="141">
        <f>(AE30+AE37+AE61)/AE107/3*1000</f>
        <v>32498.7012987013</v>
      </c>
      <c r="AF111" s="141">
        <f>(AF30+AF37+AF61)/AF107/3*1000</f>
        <v>47601.44927536232</v>
      </c>
      <c r="AG111" s="45">
        <f>AF111-AE111</f>
        <v>15102.74797666102</v>
      </c>
      <c r="AH111" s="48">
        <f t="shared" si="62"/>
        <v>46.47185079135622</v>
      </c>
      <c r="AI111" s="140">
        <f>(AI30+AI37+AI61)/AI107/12*1000</f>
        <v>40171.1229946524</v>
      </c>
      <c r="AJ111" s="140">
        <f>(AJ30+AJ37+AJ61)/AJ107/12*1000</f>
        <v>94613.15789473684</v>
      </c>
      <c r="AK111" s="44">
        <f t="shared" si="52"/>
        <v>106450.68366876632</v>
      </c>
      <c r="AL111" s="141">
        <f>(AL30+AL37+AL61)/AL107/3*1000</f>
        <v>345060.7142857143</v>
      </c>
      <c r="AM111" s="141"/>
      <c r="AN111" s="45">
        <f>AJ111-AI111</f>
        <v>54442.034900084436</v>
      </c>
      <c r="AO111" s="45">
        <f t="shared" si="61"/>
        <v>135.52529987108346</v>
      </c>
      <c r="AP111" s="211" t="s">
        <v>253</v>
      </c>
    </row>
    <row r="112" spans="1:42" s="53" customFormat="1" ht="12" customHeight="1">
      <c r="A112" s="212"/>
      <c r="B112" s="213" t="s">
        <v>45</v>
      </c>
      <c r="C112" s="212"/>
      <c r="D112" s="41">
        <f t="shared" si="53"/>
        <v>0</v>
      </c>
      <c r="E112" s="199"/>
      <c r="F112" s="200"/>
      <c r="G112" s="200"/>
      <c r="H112" s="201"/>
      <c r="I112" s="201"/>
      <c r="J112" s="201"/>
      <c r="K112" s="201"/>
      <c r="L112" s="201"/>
      <c r="M112" s="186"/>
      <c r="N112" s="186"/>
      <c r="O112" s="60"/>
      <c r="P112" s="186"/>
      <c r="Q112" s="186"/>
      <c r="R112" s="214"/>
      <c r="S112" s="60"/>
      <c r="T112" s="45" t="e">
        <f t="shared" si="58"/>
        <v>#DIV/0!</v>
      </c>
      <c r="U112" s="50">
        <f t="shared" si="59"/>
        <v>0</v>
      </c>
      <c r="V112" s="186"/>
      <c r="W112" s="186"/>
      <c r="X112" s="60"/>
      <c r="Y112" s="48" t="e">
        <f t="shared" si="60"/>
        <v>#DIV/0!</v>
      </c>
      <c r="Z112" s="186"/>
      <c r="AA112" s="186"/>
      <c r="AB112" s="214"/>
      <c r="AC112" s="60"/>
      <c r="AD112" s="48" t="e">
        <f t="shared" si="51"/>
        <v>#DIV/0!</v>
      </c>
      <c r="AE112" s="186"/>
      <c r="AF112" s="186"/>
      <c r="AG112" s="60"/>
      <c r="AH112" s="51" t="e">
        <f t="shared" si="62"/>
        <v>#DIV/0!</v>
      </c>
      <c r="AI112" s="215"/>
      <c r="AJ112" s="216"/>
      <c r="AK112" s="189">
        <f t="shared" si="52"/>
        <v>0</v>
      </c>
      <c r="AL112" s="190"/>
      <c r="AM112" s="190"/>
      <c r="AN112" s="61"/>
      <c r="AO112" s="93"/>
      <c r="AP112" s="211"/>
    </row>
    <row r="113" spans="1:42" s="53" customFormat="1" ht="21" customHeight="1">
      <c r="A113" s="217" t="s">
        <v>254</v>
      </c>
      <c r="B113" s="218" t="s">
        <v>255</v>
      </c>
      <c r="C113" s="219" t="s">
        <v>252</v>
      </c>
      <c r="D113" s="41">
        <f t="shared" si="53"/>
        <v>7804.67132505176</v>
      </c>
      <c r="E113" s="75">
        <f>(E30+E37)/E109/12*1000</f>
        <v>31218.68530020704</v>
      </c>
      <c r="F113" s="76">
        <f>(F30+F37)/F109/12*1000</f>
        <v>30017.85714285714</v>
      </c>
      <c r="G113" s="76">
        <f>(G30+G37)/G109/12*1000</f>
        <v>32418.995859213246</v>
      </c>
      <c r="H113" s="77">
        <f>(H30+H37)/H109/3*1000</f>
        <v>31218.426501035196</v>
      </c>
      <c r="I113" s="77">
        <f>(I30+I37)/I109/3*1000</f>
        <v>49787.73584905661</v>
      </c>
      <c r="J113" s="48">
        <f t="shared" si="64"/>
        <v>18569.309348021416</v>
      </c>
      <c r="K113" s="46">
        <f t="shared" si="54"/>
        <v>0.2587991718428384</v>
      </c>
      <c r="L113" s="47">
        <f t="shared" si="55"/>
        <v>59.48188755575384</v>
      </c>
      <c r="M113" s="77">
        <f>(M30+M37)/M109/3*1000</f>
        <v>43269.151138716355</v>
      </c>
      <c r="N113" s="77">
        <f>(N30+N37)/N109/3*1000</f>
        <v>65897.89789789788</v>
      </c>
      <c r="O113" s="48">
        <f t="shared" si="56"/>
        <v>22628.74675918153</v>
      </c>
      <c r="P113" s="77">
        <f>(P30+P37)/P109/3*1000</f>
        <v>74487.57763975154</v>
      </c>
      <c r="Q113" s="77">
        <f>(Q30+Q37)/Q109/3*1000</f>
        <v>114474.24242424243</v>
      </c>
      <c r="R113" s="78">
        <f>(R30+R37)/R109/3*1000</f>
        <v>134900</v>
      </c>
      <c r="S113" s="48">
        <f t="shared" si="57"/>
        <v>39986.66478449089</v>
      </c>
      <c r="T113" s="45">
        <f t="shared" si="58"/>
        <v>53.682326706716964</v>
      </c>
      <c r="U113" s="50">
        <f t="shared" si="59"/>
        <v>-43268.8923395445</v>
      </c>
      <c r="V113" s="77">
        <f>(V30+V37)/V109/3*1000</f>
        <v>26971.014492753624</v>
      </c>
      <c r="W113" s="77">
        <f>(W30+W37)/W109/3*1000</f>
        <v>41260.93514328809</v>
      </c>
      <c r="X113" s="48">
        <f>W113-V113</f>
        <v>14289.920650534463</v>
      </c>
      <c r="Y113" s="48">
        <f t="shared" si="60"/>
        <v>52.982510740831685</v>
      </c>
      <c r="Z113" s="77">
        <f>(Z30+Z37)/Z109/9*1000</f>
        <v>33819.53071083506</v>
      </c>
      <c r="AA113" s="77">
        <f>(AA30+AA37)/AA109/9*1000</f>
        <v>51506.006006006006</v>
      </c>
      <c r="AB113" s="78" t="e">
        <f>(AB30+AB37)/AB109/3*1000</f>
        <v>#DIV/0!</v>
      </c>
      <c r="AC113" s="48">
        <f>AA113-Z113</f>
        <v>17686.475295170945</v>
      </c>
      <c r="AD113" s="48">
        <f t="shared" si="51"/>
        <v>52.29663133529104</v>
      </c>
      <c r="AE113" s="77">
        <f>(AE30+AE37)/AE109/3*1000</f>
        <v>23416.14906832298</v>
      </c>
      <c r="AF113" s="77">
        <f>(AF30+AF37)/AF109/3*1000</f>
        <v>36485.40706605223</v>
      </c>
      <c r="AG113" s="48">
        <f>AF113-AE113</f>
        <v>13069.257997729248</v>
      </c>
      <c r="AH113" s="51">
        <f t="shared" si="62"/>
        <v>55.813011608339764</v>
      </c>
      <c r="AI113" s="220">
        <f>(AI30+AI37)/AI109/12*1000</f>
        <v>32958.743169398906</v>
      </c>
      <c r="AJ113" s="216">
        <f>(AJ30+AJ37)/AJ109/12*1000</f>
        <v>87043.96325459318</v>
      </c>
      <c r="AK113" s="196">
        <f t="shared" si="52"/>
        <v>87991.41307205823</v>
      </c>
      <c r="AL113" s="77">
        <f>(AL30+AL37)/AL109/3*1000</f>
        <v>317624.0487062405</v>
      </c>
      <c r="AM113" s="77"/>
      <c r="AN113" s="48">
        <f>AJ113-AI113</f>
        <v>54085.220085194276</v>
      </c>
      <c r="AO113" s="51">
        <f t="shared" si="61"/>
        <v>164.09976499167783</v>
      </c>
      <c r="AP113" s="211"/>
    </row>
    <row r="114" spans="1:42" s="53" customFormat="1" ht="21.75" customHeight="1">
      <c r="A114" s="217" t="s">
        <v>256</v>
      </c>
      <c r="B114" s="145" t="s">
        <v>257</v>
      </c>
      <c r="C114" s="210" t="s">
        <v>252</v>
      </c>
      <c r="D114" s="41">
        <f t="shared" si="53"/>
        <v>19728.50529100529</v>
      </c>
      <c r="E114" s="95">
        <f>E61/E110/12*1000</f>
        <v>78914.02116402116</v>
      </c>
      <c r="F114" s="140">
        <f>F61/F110/12*1000</f>
        <v>75878.30687830687</v>
      </c>
      <c r="G114" s="140">
        <f>G61/G110/12*1000</f>
        <v>81948.41269841269</v>
      </c>
      <c r="H114" s="141">
        <f>H61/H110/3*1000</f>
        <v>78915.34391534391</v>
      </c>
      <c r="I114" s="141">
        <f>I61/I110/3*1000</f>
        <v>85579.23497267759</v>
      </c>
      <c r="J114" s="45">
        <f t="shared" si="64"/>
        <v>6663.891057333676</v>
      </c>
      <c r="K114" s="46">
        <f t="shared" si="54"/>
        <v>-1.322751322746626</v>
      </c>
      <c r="L114" s="47">
        <f t="shared" si="55"/>
        <v>8.44435407198165</v>
      </c>
      <c r="M114" s="141">
        <f>M61/M110/3*1000</f>
        <v>78910.05291005291</v>
      </c>
      <c r="N114" s="141">
        <f>N61/N110/3*1000</f>
        <v>88468.92655367233</v>
      </c>
      <c r="O114" s="45">
        <f t="shared" si="56"/>
        <v>9558.873643619416</v>
      </c>
      <c r="P114" s="141">
        <f>P61/P110/3*1000</f>
        <v>157825.39682539683</v>
      </c>
      <c r="Q114" s="141">
        <f>Q61/Q110/3*1000</f>
        <v>174000</v>
      </c>
      <c r="R114" s="142">
        <f>R61/R110/3*1000</f>
        <v>227450.00000000003</v>
      </c>
      <c r="S114" s="45">
        <f t="shared" si="57"/>
        <v>16174.603174603166</v>
      </c>
      <c r="T114" s="45">
        <f t="shared" si="58"/>
        <v>10.248415971034902</v>
      </c>
      <c r="U114" s="50">
        <f t="shared" si="59"/>
        <v>-78911.37566137567</v>
      </c>
      <c r="V114" s="141">
        <f>V61/V110/3*1000</f>
        <v>78910.05291005291</v>
      </c>
      <c r="W114" s="141">
        <f>W61/W110/3*1000</f>
        <v>85573.77049180327</v>
      </c>
      <c r="X114" s="45">
        <f>W114-V114</f>
        <v>6663.717581750359</v>
      </c>
      <c r="Y114" s="48">
        <f t="shared" si="60"/>
        <v>8.444700435502341</v>
      </c>
      <c r="Z114" s="141">
        <f>Z61/Z110/9*1000</f>
        <v>78911.81657848324</v>
      </c>
      <c r="AA114" s="141">
        <f>AA61/AA110/9*1000</f>
        <v>85573.77049180327</v>
      </c>
      <c r="AB114" s="142" t="e">
        <f>AB61/AB110/3*1000</f>
        <v>#DIV/0!</v>
      </c>
      <c r="AC114" s="45">
        <f>AA114-Z114</f>
        <v>6661.953913320031</v>
      </c>
      <c r="AD114" s="48">
        <f t="shared" si="51"/>
        <v>8.442276711111134</v>
      </c>
      <c r="AE114" s="141">
        <f>AE61/AE110/3*1000</f>
        <v>78920.63492063493</v>
      </c>
      <c r="AF114" s="141">
        <f>AF61/AF110/3*1000</f>
        <v>88485.87570621469</v>
      </c>
      <c r="AG114" s="45">
        <f>AF114-AE114</f>
        <v>9565.240785579765</v>
      </c>
      <c r="AH114" s="48">
        <f t="shared" si="62"/>
        <v>12.1200758143911</v>
      </c>
      <c r="AI114" s="141">
        <f>AI61/AI110/12*1000</f>
        <v>72051.93236714976</v>
      </c>
      <c r="AJ114" s="141">
        <f>AJ61/AJ110/12*1000</f>
        <v>156631.72043010753</v>
      </c>
      <c r="AK114" s="44">
        <f t="shared" si="52"/>
        <v>174059.64619801796</v>
      </c>
      <c r="AL114" s="141">
        <f>AL61/AL110/3*1000</f>
        <v>443562.84153005463</v>
      </c>
      <c r="AM114" s="141"/>
      <c r="AN114" s="45">
        <f>AJ114-AI114</f>
        <v>84579.78806295777</v>
      </c>
      <c r="AO114" s="51">
        <f t="shared" si="61"/>
        <v>117.38725844571488</v>
      </c>
      <c r="AP114" s="211"/>
    </row>
    <row r="115" spans="1:42" s="53" customFormat="1" ht="51.75" customHeight="1">
      <c r="A115" s="221">
        <v>13</v>
      </c>
      <c r="B115" s="222" t="s">
        <v>258</v>
      </c>
      <c r="C115" s="223" t="s">
        <v>43</v>
      </c>
      <c r="D115" s="41">
        <f t="shared" si="53"/>
        <v>50000</v>
      </c>
      <c r="E115" s="90">
        <f>SUM(F115,G115)/2</f>
        <v>200000</v>
      </c>
      <c r="F115" s="201">
        <v>200000</v>
      </c>
      <c r="G115" s="201">
        <v>200000</v>
      </c>
      <c r="H115" s="200">
        <v>42085</v>
      </c>
      <c r="I115" s="200">
        <v>19</v>
      </c>
      <c r="J115" s="60">
        <f t="shared" si="64"/>
        <v>-42066</v>
      </c>
      <c r="K115" s="46">
        <f t="shared" si="54"/>
        <v>157915</v>
      </c>
      <c r="L115" s="47">
        <f t="shared" si="55"/>
        <v>-99.9548532731377</v>
      </c>
      <c r="M115" s="45">
        <v>973</v>
      </c>
      <c r="N115" s="45">
        <v>14402</v>
      </c>
      <c r="O115" s="45">
        <f t="shared" si="56"/>
        <v>13429</v>
      </c>
      <c r="P115" s="45">
        <f>H115+M115</f>
        <v>43058</v>
      </c>
      <c r="Q115" s="45">
        <f>I115+N115</f>
        <v>14421</v>
      </c>
      <c r="R115" s="109">
        <v>14421</v>
      </c>
      <c r="S115" s="45">
        <f t="shared" si="57"/>
        <v>-28637</v>
      </c>
      <c r="T115" s="45">
        <f t="shared" si="58"/>
        <v>-66.50796599934972</v>
      </c>
      <c r="U115" s="50">
        <f t="shared" si="59"/>
        <v>156942</v>
      </c>
      <c r="V115" s="45">
        <v>156942</v>
      </c>
      <c r="W115" s="45">
        <v>181288</v>
      </c>
      <c r="X115" s="45">
        <f>W115-V115</f>
        <v>24346</v>
      </c>
      <c r="Y115" s="48">
        <f t="shared" si="60"/>
        <v>15.512737189534988</v>
      </c>
      <c r="Z115" s="45">
        <f>P115+V115</f>
        <v>200000</v>
      </c>
      <c r="AA115" s="45">
        <f>Q115+W115</f>
        <v>195709</v>
      </c>
      <c r="AB115" s="109">
        <v>195709</v>
      </c>
      <c r="AC115" s="45">
        <f>AA115-Z115</f>
        <v>-4291</v>
      </c>
      <c r="AD115" s="48">
        <f t="shared" si="51"/>
        <v>-2.1454999999999984</v>
      </c>
      <c r="AE115" s="45">
        <v>-4221</v>
      </c>
      <c r="AF115" s="45">
        <v>91</v>
      </c>
      <c r="AG115" s="45">
        <f>AF115-AE115</f>
        <v>4312</v>
      </c>
      <c r="AH115" s="48">
        <f t="shared" si="62"/>
        <v>-102.1558872305141</v>
      </c>
      <c r="AI115" s="163">
        <v>273946</v>
      </c>
      <c r="AJ115" s="45">
        <v>275977</v>
      </c>
      <c r="AK115" s="44">
        <f t="shared" si="52"/>
        <v>195800</v>
      </c>
      <c r="AL115" s="45">
        <v>195800</v>
      </c>
      <c r="AM115" s="45">
        <v>195800</v>
      </c>
      <c r="AN115" s="45">
        <f>AJ115-AI115</f>
        <v>2031</v>
      </c>
      <c r="AO115" s="51">
        <f t="shared" si="61"/>
        <v>0.7413869886766093</v>
      </c>
      <c r="AP115" s="224" t="s">
        <v>259</v>
      </c>
    </row>
    <row r="116" spans="1:42" s="53" customFormat="1" ht="15.75">
      <c r="A116" s="210">
        <v>14</v>
      </c>
      <c r="B116" s="145" t="s">
        <v>260</v>
      </c>
      <c r="C116" s="41" t="s">
        <v>43</v>
      </c>
      <c r="D116" s="41">
        <f t="shared" si="53"/>
        <v>89063.75</v>
      </c>
      <c r="E116" s="95">
        <f>SUM(E118:E120)</f>
        <v>356255</v>
      </c>
      <c r="F116" s="140">
        <f>SUM(F118:F120)</f>
        <v>366051</v>
      </c>
      <c r="G116" s="140">
        <f>SUM(G118:G120)</f>
        <v>346458</v>
      </c>
      <c r="H116" s="141">
        <f>SUM(H118:H120)</f>
        <v>64197</v>
      </c>
      <c r="I116" s="141">
        <f>SUM(I118:I120)</f>
        <v>262227</v>
      </c>
      <c r="J116" s="45">
        <f>I116-H116</f>
        <v>198030</v>
      </c>
      <c r="K116" s="46">
        <f t="shared" si="54"/>
        <v>292058</v>
      </c>
      <c r="L116" s="47">
        <f t="shared" si="55"/>
        <v>308.4723585214262</v>
      </c>
      <c r="M116" s="141">
        <f>SUM(M118:M120)</f>
        <v>102197</v>
      </c>
      <c r="N116" s="141">
        <f>SUM(N118:N120)</f>
        <v>62182</v>
      </c>
      <c r="O116" s="45">
        <f t="shared" si="56"/>
        <v>-40015</v>
      </c>
      <c r="P116" s="141">
        <f>SUM(P118:P120)</f>
        <v>166394</v>
      </c>
      <c r="Q116" s="141">
        <f>SUM(Q118:Q120)</f>
        <v>324409</v>
      </c>
      <c r="R116" s="142">
        <f>SUM(R118:R120)</f>
        <v>0</v>
      </c>
      <c r="S116" s="45">
        <f t="shared" si="57"/>
        <v>158015</v>
      </c>
      <c r="T116" s="45">
        <f t="shared" si="58"/>
        <v>94.96436169573423</v>
      </c>
      <c r="U116" s="50">
        <f t="shared" si="59"/>
        <v>189861</v>
      </c>
      <c r="V116" s="141">
        <f>SUM(V118:V120)</f>
        <v>102197</v>
      </c>
      <c r="W116" s="141">
        <f>SUM(W118:W120)</f>
        <v>53006</v>
      </c>
      <c r="X116" s="45">
        <f>W116-V116</f>
        <v>-49191</v>
      </c>
      <c r="Y116" s="48">
        <f t="shared" si="60"/>
        <v>-48.13350685440865</v>
      </c>
      <c r="Z116" s="141">
        <f>SUM(Z118:Z120)</f>
        <v>268591</v>
      </c>
      <c r="AA116" s="141">
        <f>SUM(AA118:AA120)</f>
        <v>377415</v>
      </c>
      <c r="AB116" s="142">
        <f>SUM(AB118:AB120)</f>
        <v>0</v>
      </c>
      <c r="AC116" s="45">
        <f>AA116-Z116</f>
        <v>108824</v>
      </c>
      <c r="AD116" s="48">
        <f t="shared" si="51"/>
        <v>40.516621927019145</v>
      </c>
      <c r="AE116" s="141">
        <f>SUM(AE118:AE120)</f>
        <v>64196</v>
      </c>
      <c r="AF116" s="141">
        <f>SUM(AF118:AF120)</f>
        <v>184874</v>
      </c>
      <c r="AG116" s="45">
        <f>AF116-AE116</f>
        <v>120678</v>
      </c>
      <c r="AH116" s="48">
        <f t="shared" si="62"/>
        <v>187.9836749953268</v>
      </c>
      <c r="AI116" s="141">
        <f>SUM(AI118:AI120)</f>
        <v>356255</v>
      </c>
      <c r="AJ116" s="225">
        <f>SUM(AJ118:AJ120)</f>
        <v>693390</v>
      </c>
      <c r="AK116" s="44">
        <f t="shared" si="52"/>
        <v>562289</v>
      </c>
      <c r="AL116" s="141">
        <f>SUM(AL118:AL120)</f>
        <v>0</v>
      </c>
      <c r="AM116" s="141">
        <f>SUM(AM118:AM120)</f>
        <v>0</v>
      </c>
      <c r="AN116" s="45">
        <f>AJ116-AI116</f>
        <v>337135</v>
      </c>
      <c r="AO116" s="51">
        <f>AJ116/AI116*100-100</f>
        <v>94.63305778164516</v>
      </c>
      <c r="AP116" s="116" t="s">
        <v>44</v>
      </c>
    </row>
    <row r="117" spans="1:42" s="53" customFormat="1" ht="15.75">
      <c r="A117" s="212"/>
      <c r="B117" s="226" t="s">
        <v>45</v>
      </c>
      <c r="C117" s="56"/>
      <c r="D117" s="41">
        <f t="shared" si="53"/>
        <v>0</v>
      </c>
      <c r="E117" s="199"/>
      <c r="F117" s="200"/>
      <c r="G117" s="200"/>
      <c r="H117" s="201"/>
      <c r="I117" s="201"/>
      <c r="J117" s="60"/>
      <c r="K117" s="46">
        <f t="shared" si="54"/>
        <v>0</v>
      </c>
      <c r="L117" s="47" t="e">
        <f t="shared" si="55"/>
        <v>#DIV/0!</v>
      </c>
      <c r="M117" s="60"/>
      <c r="N117" s="60"/>
      <c r="O117" s="60"/>
      <c r="P117" s="60"/>
      <c r="Q117" s="60"/>
      <c r="R117" s="62"/>
      <c r="S117" s="60"/>
      <c r="T117" s="45" t="e">
        <f t="shared" si="58"/>
        <v>#DIV/0!</v>
      </c>
      <c r="U117" s="50">
        <f t="shared" si="59"/>
        <v>0</v>
      </c>
      <c r="V117" s="60"/>
      <c r="W117" s="60"/>
      <c r="X117" s="60"/>
      <c r="Y117" s="48" t="e">
        <f t="shared" si="60"/>
        <v>#DIV/0!</v>
      </c>
      <c r="Z117" s="60"/>
      <c r="AA117" s="60"/>
      <c r="AB117" s="62"/>
      <c r="AC117" s="60"/>
      <c r="AD117" s="48" t="e">
        <f t="shared" si="51"/>
        <v>#DIV/0!</v>
      </c>
      <c r="AE117" s="60"/>
      <c r="AF117" s="60"/>
      <c r="AG117" s="60"/>
      <c r="AH117" s="51" t="e">
        <f t="shared" si="62"/>
        <v>#DIV/0!</v>
      </c>
      <c r="AI117" s="215"/>
      <c r="AJ117" s="227"/>
      <c r="AK117" s="228">
        <f t="shared" si="52"/>
        <v>0</v>
      </c>
      <c r="AL117" s="85"/>
      <c r="AM117" s="85"/>
      <c r="AN117" s="85"/>
      <c r="AO117" s="229"/>
      <c r="AP117" s="230"/>
    </row>
    <row r="118" spans="1:47" s="53" customFormat="1" ht="15.75">
      <c r="A118" s="217" t="s">
        <v>261</v>
      </c>
      <c r="B118" s="231" t="s">
        <v>262</v>
      </c>
      <c r="C118" s="66" t="s">
        <v>43</v>
      </c>
      <c r="D118" s="41">
        <f t="shared" si="53"/>
        <v>0</v>
      </c>
      <c r="E118" s="67">
        <v>0</v>
      </c>
      <c r="F118" s="76">
        <v>0</v>
      </c>
      <c r="G118" s="76">
        <v>0</v>
      </c>
      <c r="H118" s="77">
        <v>0</v>
      </c>
      <c r="I118" s="77">
        <v>0</v>
      </c>
      <c r="J118" s="48">
        <f>I118-H118</f>
        <v>0</v>
      </c>
      <c r="K118" s="46">
        <f t="shared" si="54"/>
        <v>0</v>
      </c>
      <c r="L118" s="47" t="e">
        <f t="shared" si="55"/>
        <v>#DIV/0!</v>
      </c>
      <c r="M118" s="48">
        <v>0</v>
      </c>
      <c r="N118" s="48">
        <v>0</v>
      </c>
      <c r="O118" s="48">
        <f t="shared" si="56"/>
        <v>0</v>
      </c>
      <c r="P118" s="48">
        <v>0</v>
      </c>
      <c r="Q118" s="48">
        <v>0</v>
      </c>
      <c r="R118" s="50"/>
      <c r="S118" s="48">
        <f t="shared" si="57"/>
        <v>0</v>
      </c>
      <c r="T118" s="45" t="e">
        <f t="shared" si="58"/>
        <v>#DIV/0!</v>
      </c>
      <c r="U118" s="50">
        <f t="shared" si="59"/>
        <v>0</v>
      </c>
      <c r="V118" s="48">
        <v>0</v>
      </c>
      <c r="W118" s="48">
        <v>0</v>
      </c>
      <c r="X118" s="48">
        <f aca="true" t="shared" si="65" ref="X118:X125">W118-V118</f>
        <v>0</v>
      </c>
      <c r="Y118" s="48" t="e">
        <f t="shared" si="60"/>
        <v>#DIV/0!</v>
      </c>
      <c r="Z118" s="48">
        <v>0</v>
      </c>
      <c r="AA118" s="48">
        <v>0</v>
      </c>
      <c r="AB118" s="50"/>
      <c r="AC118" s="48">
        <f aca="true" t="shared" si="66" ref="AC118:AC125">AA118-Z118</f>
        <v>0</v>
      </c>
      <c r="AD118" s="48" t="e">
        <f t="shared" si="51"/>
        <v>#DIV/0!</v>
      </c>
      <c r="AE118" s="48">
        <v>0</v>
      </c>
      <c r="AF118" s="48">
        <v>0</v>
      </c>
      <c r="AG118" s="48">
        <f aca="true" t="shared" si="67" ref="AG118:AG125">AF118-AE118</f>
        <v>0</v>
      </c>
      <c r="AH118" s="51" t="e">
        <f t="shared" si="62"/>
        <v>#DIV/0!</v>
      </c>
      <c r="AI118" s="189">
        <v>0</v>
      </c>
      <c r="AJ118" s="227">
        <v>-184026</v>
      </c>
      <c r="AK118" s="228">
        <f t="shared" si="52"/>
        <v>0</v>
      </c>
      <c r="AL118" s="94"/>
      <c r="AM118" s="94"/>
      <c r="AN118" s="94">
        <f aca="true" t="shared" si="68" ref="AN118:AN125">AJ118-AI118</f>
        <v>-184026</v>
      </c>
      <c r="AO118" s="232"/>
      <c r="AP118" s="233" t="s">
        <v>44</v>
      </c>
      <c r="AS118" s="234"/>
      <c r="AT118" s="234"/>
      <c r="AU118" s="234"/>
    </row>
    <row r="119" spans="1:47" s="53" customFormat="1" ht="36">
      <c r="A119" s="217" t="s">
        <v>263</v>
      </c>
      <c r="B119" s="235" t="s">
        <v>264</v>
      </c>
      <c r="C119" s="41" t="s">
        <v>43</v>
      </c>
      <c r="D119" s="41">
        <f t="shared" si="53"/>
        <v>5867</v>
      </c>
      <c r="E119" s="67">
        <v>23468</v>
      </c>
      <c r="F119" s="140">
        <v>22196</v>
      </c>
      <c r="G119" s="140">
        <v>24739</v>
      </c>
      <c r="H119" s="141">
        <v>0</v>
      </c>
      <c r="I119" s="141">
        <v>0</v>
      </c>
      <c r="J119" s="45">
        <f>I119-H119</f>
        <v>0</v>
      </c>
      <c r="K119" s="46">
        <f t="shared" si="54"/>
        <v>23468</v>
      </c>
      <c r="L119" s="47" t="e">
        <f t="shared" si="55"/>
        <v>#DIV/0!</v>
      </c>
      <c r="M119" s="45">
        <v>0</v>
      </c>
      <c r="N119" s="45">
        <v>0</v>
      </c>
      <c r="O119" s="45">
        <f t="shared" si="56"/>
        <v>0</v>
      </c>
      <c r="P119" s="45">
        <v>0</v>
      </c>
      <c r="Q119" s="45">
        <v>0</v>
      </c>
      <c r="R119" s="109"/>
      <c r="S119" s="45">
        <f t="shared" si="57"/>
        <v>0</v>
      </c>
      <c r="T119" s="45" t="e">
        <f t="shared" si="58"/>
        <v>#DIV/0!</v>
      </c>
      <c r="U119" s="50">
        <f t="shared" si="59"/>
        <v>23468</v>
      </c>
      <c r="V119" s="45">
        <v>0</v>
      </c>
      <c r="W119" s="45">
        <v>0</v>
      </c>
      <c r="X119" s="45">
        <f t="shared" si="65"/>
        <v>0</v>
      </c>
      <c r="Y119" s="48" t="e">
        <f t="shared" si="60"/>
        <v>#DIV/0!</v>
      </c>
      <c r="Z119" s="45">
        <v>0</v>
      </c>
      <c r="AA119" s="45">
        <v>0</v>
      </c>
      <c r="AB119" s="109"/>
      <c r="AC119" s="45">
        <f t="shared" si="66"/>
        <v>0</v>
      </c>
      <c r="AD119" s="48" t="e">
        <f t="shared" si="51"/>
        <v>#DIV/0!</v>
      </c>
      <c r="AE119" s="45">
        <v>0</v>
      </c>
      <c r="AF119" s="45">
        <v>0</v>
      </c>
      <c r="AG119" s="45">
        <f t="shared" si="67"/>
        <v>0</v>
      </c>
      <c r="AH119" s="48" t="e">
        <f t="shared" si="62"/>
        <v>#DIV/0!</v>
      </c>
      <c r="AI119" s="44">
        <v>23468</v>
      </c>
      <c r="AJ119" s="73">
        <v>0</v>
      </c>
      <c r="AK119" s="43">
        <f t="shared" si="52"/>
        <v>0</v>
      </c>
      <c r="AL119" s="73"/>
      <c r="AM119" s="73"/>
      <c r="AN119" s="73">
        <f t="shared" si="68"/>
        <v>-23468</v>
      </c>
      <c r="AO119" s="74">
        <f t="shared" si="61"/>
        <v>-100</v>
      </c>
      <c r="AP119" s="224" t="s">
        <v>265</v>
      </c>
      <c r="AS119" s="234"/>
      <c r="AT119" s="234"/>
      <c r="AU119" s="234"/>
    </row>
    <row r="120" spans="1:47" s="53" customFormat="1" ht="26.25" customHeight="1">
      <c r="A120" s="217" t="s">
        <v>266</v>
      </c>
      <c r="B120" s="235" t="s">
        <v>267</v>
      </c>
      <c r="C120" s="41" t="s">
        <v>43</v>
      </c>
      <c r="D120" s="41">
        <f t="shared" si="53"/>
        <v>83196.75</v>
      </c>
      <c r="E120" s="67">
        <v>332787</v>
      </c>
      <c r="F120" s="140">
        <f>F99-F118-F119</f>
        <v>343855</v>
      </c>
      <c r="G120" s="140">
        <f>G99-G118-G119</f>
        <v>321719</v>
      </c>
      <c r="H120" s="141">
        <v>64197</v>
      </c>
      <c r="I120" s="141">
        <v>262227</v>
      </c>
      <c r="J120" s="45">
        <f>I120-H120</f>
        <v>198030</v>
      </c>
      <c r="K120" s="46">
        <f t="shared" si="54"/>
        <v>268590</v>
      </c>
      <c r="L120" s="47">
        <f t="shared" si="55"/>
        <v>308.4723585214262</v>
      </c>
      <c r="M120" s="45">
        <v>102197</v>
      </c>
      <c r="N120" s="45">
        <v>62182</v>
      </c>
      <c r="O120" s="45">
        <f t="shared" si="56"/>
        <v>-40015</v>
      </c>
      <c r="P120" s="45">
        <f>H120+M120</f>
        <v>166394</v>
      </c>
      <c r="Q120" s="45">
        <f>I120+N120</f>
        <v>324409</v>
      </c>
      <c r="R120" s="109"/>
      <c r="S120" s="45">
        <f t="shared" si="57"/>
        <v>158015</v>
      </c>
      <c r="T120" s="45">
        <f t="shared" si="58"/>
        <v>94.96436169573423</v>
      </c>
      <c r="U120" s="50">
        <f t="shared" si="59"/>
        <v>166393</v>
      </c>
      <c r="V120" s="45">
        <v>102197</v>
      </c>
      <c r="W120" s="45">
        <v>53006</v>
      </c>
      <c r="X120" s="45">
        <f t="shared" si="65"/>
        <v>-49191</v>
      </c>
      <c r="Y120" s="48">
        <f t="shared" si="60"/>
        <v>-48.13350685440865</v>
      </c>
      <c r="Z120" s="45">
        <f>P120+V120</f>
        <v>268591</v>
      </c>
      <c r="AA120" s="45">
        <f>Q120+W120</f>
        <v>377415</v>
      </c>
      <c r="AB120" s="109"/>
      <c r="AC120" s="45">
        <f t="shared" si="66"/>
        <v>108824</v>
      </c>
      <c r="AD120" s="48">
        <f t="shared" si="51"/>
        <v>40.516621927019145</v>
      </c>
      <c r="AE120" s="45">
        <v>64196</v>
      </c>
      <c r="AF120" s="45">
        <v>184874</v>
      </c>
      <c r="AG120" s="45">
        <f t="shared" si="67"/>
        <v>120678</v>
      </c>
      <c r="AH120" s="48">
        <f t="shared" si="62"/>
        <v>187.9836749953268</v>
      </c>
      <c r="AI120" s="44">
        <v>332787</v>
      </c>
      <c r="AJ120" s="140">
        <f>876720+696</f>
        <v>877416</v>
      </c>
      <c r="AK120" s="43">
        <f>AA120+AF120</f>
        <v>562289</v>
      </c>
      <c r="AL120" s="73"/>
      <c r="AM120" s="73"/>
      <c r="AN120" s="73">
        <f t="shared" si="68"/>
        <v>544629</v>
      </c>
      <c r="AO120" s="51">
        <f t="shared" si="61"/>
        <v>163.65693371435782</v>
      </c>
      <c r="AP120" s="224" t="s">
        <v>268</v>
      </c>
      <c r="AS120" s="236">
        <f>865673+31</f>
        <v>865704</v>
      </c>
      <c r="AT120" s="237" t="e">
        <f>AS120-#REF!</f>
        <v>#REF!</v>
      </c>
      <c r="AU120" s="237"/>
    </row>
    <row r="121" spans="1:47" s="246" customFormat="1" ht="15.75" customHeight="1" hidden="1" outlineLevel="1">
      <c r="A121" s="238" t="s">
        <v>269</v>
      </c>
      <c r="B121" s="239" t="s">
        <v>270</v>
      </c>
      <c r="C121" s="240"/>
      <c r="D121" s="41">
        <f t="shared" si="53"/>
        <v>0</v>
      </c>
      <c r="E121" s="241">
        <f aca="true" t="shared" si="69" ref="E121:J121">E99-E116</f>
        <v>0</v>
      </c>
      <c r="F121" s="242">
        <f t="shared" si="69"/>
        <v>0</v>
      </c>
      <c r="G121" s="242">
        <f t="shared" si="69"/>
        <v>0</v>
      </c>
      <c r="H121" s="242">
        <f t="shared" si="69"/>
        <v>334499</v>
      </c>
      <c r="I121" s="242">
        <f>I99-I116</f>
        <v>22691</v>
      </c>
      <c r="J121" s="242">
        <f t="shared" si="69"/>
        <v>-311808</v>
      </c>
      <c r="K121" s="46">
        <f t="shared" si="54"/>
        <v>-334499</v>
      </c>
      <c r="L121" s="47">
        <f t="shared" si="55"/>
        <v>-93.21642217166568</v>
      </c>
      <c r="M121" s="243">
        <f>M99-M116</f>
        <v>-173779</v>
      </c>
      <c r="N121" s="243">
        <f>N99-N116</f>
        <v>-194917</v>
      </c>
      <c r="O121" s="45">
        <f t="shared" si="56"/>
        <v>-21138</v>
      </c>
      <c r="P121" s="243">
        <f>P99-P116</f>
        <v>160719</v>
      </c>
      <c r="Q121" s="243">
        <f>Q99-Q116</f>
        <v>-172225</v>
      </c>
      <c r="R121" s="109"/>
      <c r="S121" s="45">
        <f t="shared" si="57"/>
        <v>-332944</v>
      </c>
      <c r="T121" s="45">
        <f t="shared" si="58"/>
        <v>-207.15907888924147</v>
      </c>
      <c r="U121" s="50">
        <f t="shared" si="59"/>
        <v>-160719</v>
      </c>
      <c r="V121" s="243">
        <f>V99-V116</f>
        <v>-412934</v>
      </c>
      <c r="W121" s="243">
        <f>W99-W116</f>
        <v>-473455</v>
      </c>
      <c r="X121" s="45">
        <f t="shared" si="65"/>
        <v>-60521</v>
      </c>
      <c r="Y121" s="48">
        <f t="shared" si="60"/>
        <v>14.656337332358206</v>
      </c>
      <c r="Z121" s="243">
        <f>Z99-Z116</f>
        <v>-252215</v>
      </c>
      <c r="AA121" s="243">
        <f>AA99-AA116</f>
        <v>-645691</v>
      </c>
      <c r="AB121" s="109"/>
      <c r="AC121" s="45">
        <f t="shared" si="66"/>
        <v>-393476</v>
      </c>
      <c r="AD121" s="48">
        <f t="shared" si="51"/>
        <v>156.00816763475603</v>
      </c>
      <c r="AE121" s="244">
        <f>AE99-AE116</f>
        <v>273802</v>
      </c>
      <c r="AF121" s="244">
        <f>AF99-AF116</f>
        <v>-11646</v>
      </c>
      <c r="AG121" s="45">
        <f t="shared" si="67"/>
        <v>-285448</v>
      </c>
      <c r="AH121" s="48">
        <f t="shared" si="62"/>
        <v>-104.25343861622632</v>
      </c>
      <c r="AI121" s="163">
        <f>AI99-AI116</f>
        <v>0</v>
      </c>
      <c r="AJ121" s="245">
        <f>AJ99-AJ116</f>
        <v>-1044734</v>
      </c>
      <c r="AK121" s="44">
        <f t="shared" si="52"/>
        <v>-657337</v>
      </c>
      <c r="AL121" s="244">
        <f>AL99-AL116</f>
        <v>-207374</v>
      </c>
      <c r="AM121" s="244"/>
      <c r="AN121" s="45">
        <f t="shared" si="68"/>
        <v>-1044734</v>
      </c>
      <c r="AO121" s="51" t="e">
        <f t="shared" si="61"/>
        <v>#DIV/0!</v>
      </c>
      <c r="AP121" s="116"/>
      <c r="AS121" s="247" t="e">
        <f>#REF!+#REF!</f>
        <v>#REF!</v>
      </c>
      <c r="AT121" s="248"/>
      <c r="AU121" s="248"/>
    </row>
    <row r="122" spans="1:47" s="53" customFormat="1" ht="47.25" collapsed="1">
      <c r="A122" s="147">
        <v>15</v>
      </c>
      <c r="B122" s="122" t="s">
        <v>271</v>
      </c>
      <c r="C122" s="41" t="s">
        <v>43</v>
      </c>
      <c r="D122" s="41">
        <f t="shared" si="53"/>
        <v>1731.25</v>
      </c>
      <c r="E122" s="95">
        <f>SUM(E123:E125)</f>
        <v>6925</v>
      </c>
      <c r="F122" s="140">
        <f>SUM(F123:F125)</f>
        <v>6637</v>
      </c>
      <c r="G122" s="140">
        <f>SUM(G123:G125)</f>
        <v>7213</v>
      </c>
      <c r="H122" s="141">
        <f>SUM(H123:H125)</f>
        <v>968</v>
      </c>
      <c r="I122" s="141">
        <f>SUM(I123:I125)</f>
        <v>5339</v>
      </c>
      <c r="J122" s="73">
        <f>I122-H122</f>
        <v>4371</v>
      </c>
      <c r="K122" s="46">
        <f t="shared" si="54"/>
        <v>5957</v>
      </c>
      <c r="L122" s="47">
        <f t="shared" si="55"/>
        <v>451.54958677685954</v>
      </c>
      <c r="M122" s="141">
        <f>SUM(M123:M125)</f>
        <v>1237</v>
      </c>
      <c r="N122" s="141">
        <f>SUM(N123:N125)</f>
        <v>1433</v>
      </c>
      <c r="O122" s="45">
        <f t="shared" si="56"/>
        <v>196</v>
      </c>
      <c r="P122" s="141">
        <f>SUM(P123:P125)</f>
        <v>2205</v>
      </c>
      <c r="Q122" s="141">
        <f>SUM(Q123:Q125)</f>
        <v>6772</v>
      </c>
      <c r="R122" s="142">
        <f>SUM(R123:R125)</f>
        <v>0</v>
      </c>
      <c r="S122" s="45">
        <f t="shared" si="57"/>
        <v>4567</v>
      </c>
      <c r="T122" s="45">
        <f t="shared" si="58"/>
        <v>207.12018140589572</v>
      </c>
      <c r="U122" s="50">
        <f t="shared" si="59"/>
        <v>4720</v>
      </c>
      <c r="V122" s="141">
        <f>SUM(V123:V125)</f>
        <v>3483</v>
      </c>
      <c r="W122" s="141">
        <f>SUM(W123:W125)</f>
        <v>1728</v>
      </c>
      <c r="X122" s="45">
        <f t="shared" si="65"/>
        <v>-1755</v>
      </c>
      <c r="Y122" s="48">
        <f t="shared" si="60"/>
        <v>-50.3875968992248</v>
      </c>
      <c r="Z122" s="141">
        <f>SUM(Z123:Z125)</f>
        <v>5688</v>
      </c>
      <c r="AA122" s="141">
        <f>SUM(AA123:AA125)</f>
        <v>8500</v>
      </c>
      <c r="AB122" s="142">
        <f>SUM(AB123:AB125)</f>
        <v>0</v>
      </c>
      <c r="AC122" s="45">
        <f t="shared" si="66"/>
        <v>2812</v>
      </c>
      <c r="AD122" s="48">
        <f t="shared" si="51"/>
        <v>49.43741209563996</v>
      </c>
      <c r="AE122" s="141">
        <f>SUM(AE123:AE125)</f>
        <v>1237</v>
      </c>
      <c r="AF122" s="141">
        <f>SUM(AF123:AF125)</f>
        <v>4984</v>
      </c>
      <c r="AG122" s="45">
        <f t="shared" si="67"/>
        <v>3747</v>
      </c>
      <c r="AH122" s="48">
        <f t="shared" si="62"/>
        <v>302.9102667744543</v>
      </c>
      <c r="AI122" s="141">
        <f>SUM(AI123:AI125)</f>
        <v>6925</v>
      </c>
      <c r="AJ122" s="141">
        <f>SUM(AJ123:AJ125)</f>
        <v>13540</v>
      </c>
      <c r="AK122" s="44">
        <f t="shared" si="52"/>
        <v>13484</v>
      </c>
      <c r="AL122" s="141">
        <f>SUM(AL123:AL125)</f>
        <v>0</v>
      </c>
      <c r="AM122" s="141"/>
      <c r="AN122" s="45">
        <f t="shared" si="68"/>
        <v>6615</v>
      </c>
      <c r="AO122" s="51">
        <f t="shared" si="61"/>
        <v>95.52346570397111</v>
      </c>
      <c r="AP122" s="249" t="s">
        <v>272</v>
      </c>
      <c r="AS122" s="234"/>
      <c r="AT122" s="234"/>
      <c r="AU122" s="234"/>
    </row>
    <row r="123" spans="1:47" s="53" customFormat="1" ht="15.75">
      <c r="A123" s="146" t="s">
        <v>273</v>
      </c>
      <c r="B123" s="152" t="s">
        <v>274</v>
      </c>
      <c r="C123" s="41" t="s">
        <v>43</v>
      </c>
      <c r="D123" s="41">
        <f t="shared" si="53"/>
        <v>1521</v>
      </c>
      <c r="E123" s="67">
        <v>6084</v>
      </c>
      <c r="F123" s="140">
        <v>5829</v>
      </c>
      <c r="G123" s="140">
        <v>6340</v>
      </c>
      <c r="H123" s="141">
        <v>850</v>
      </c>
      <c r="I123" s="141">
        <v>4688</v>
      </c>
      <c r="J123" s="73">
        <f>I123-H123</f>
        <v>3838</v>
      </c>
      <c r="K123" s="46">
        <f t="shared" si="54"/>
        <v>5234</v>
      </c>
      <c r="L123" s="47">
        <f t="shared" si="55"/>
        <v>451.52941176470586</v>
      </c>
      <c r="M123" s="45">
        <v>1083</v>
      </c>
      <c r="N123" s="45">
        <v>1255</v>
      </c>
      <c r="O123" s="45">
        <f t="shared" si="56"/>
        <v>172</v>
      </c>
      <c r="P123" s="45">
        <f aca="true" t="shared" si="70" ref="P123:Q125">H123+M123</f>
        <v>1933</v>
      </c>
      <c r="Q123" s="45">
        <f t="shared" si="70"/>
        <v>5943</v>
      </c>
      <c r="R123" s="109"/>
      <c r="S123" s="45">
        <f t="shared" si="57"/>
        <v>4010</v>
      </c>
      <c r="T123" s="45">
        <f t="shared" si="58"/>
        <v>207.4495602690119</v>
      </c>
      <c r="U123" s="50">
        <f t="shared" si="59"/>
        <v>4151</v>
      </c>
      <c r="V123" s="45">
        <v>3068</v>
      </c>
      <c r="W123" s="45">
        <v>1522</v>
      </c>
      <c r="X123" s="45">
        <f t="shared" si="65"/>
        <v>-1546</v>
      </c>
      <c r="Y123" s="48">
        <f t="shared" si="60"/>
        <v>-50.39113428943938</v>
      </c>
      <c r="Z123" s="45">
        <f aca="true" t="shared" si="71" ref="Z123:AA125">P123+V123</f>
        <v>5001</v>
      </c>
      <c r="AA123" s="45">
        <f t="shared" si="71"/>
        <v>7465</v>
      </c>
      <c r="AB123" s="109"/>
      <c r="AC123" s="45">
        <f t="shared" si="66"/>
        <v>2464</v>
      </c>
      <c r="AD123" s="48">
        <f t="shared" si="51"/>
        <v>49.27014597080583</v>
      </c>
      <c r="AE123" s="45">
        <v>1083</v>
      </c>
      <c r="AF123" s="45">
        <v>4364</v>
      </c>
      <c r="AG123" s="45">
        <f t="shared" si="67"/>
        <v>3281</v>
      </c>
      <c r="AH123" s="48">
        <f t="shared" si="62"/>
        <v>302.95475530932595</v>
      </c>
      <c r="AI123" s="44">
        <v>6084</v>
      </c>
      <c r="AJ123" s="45">
        <v>11895</v>
      </c>
      <c r="AK123" s="44">
        <f t="shared" si="52"/>
        <v>11829</v>
      </c>
      <c r="AL123" s="45"/>
      <c r="AM123" s="45"/>
      <c r="AN123" s="45">
        <f t="shared" si="68"/>
        <v>5811</v>
      </c>
      <c r="AO123" s="74">
        <f t="shared" si="61"/>
        <v>95.5128205128205</v>
      </c>
      <c r="AP123" s="249"/>
      <c r="AS123" s="234"/>
      <c r="AT123" s="234"/>
      <c r="AU123" s="234"/>
    </row>
    <row r="124" spans="1:42" s="53" customFormat="1" ht="15.75">
      <c r="A124" s="146" t="s">
        <v>275</v>
      </c>
      <c r="B124" s="152" t="s">
        <v>78</v>
      </c>
      <c r="C124" s="41" t="s">
        <v>43</v>
      </c>
      <c r="D124" s="41">
        <f t="shared" si="53"/>
        <v>191.25</v>
      </c>
      <c r="E124" s="67">
        <v>765</v>
      </c>
      <c r="F124" s="140">
        <v>735</v>
      </c>
      <c r="G124" s="140">
        <v>794</v>
      </c>
      <c r="H124" s="141">
        <v>107</v>
      </c>
      <c r="I124" s="141">
        <v>590</v>
      </c>
      <c r="J124" s="73">
        <f>I124-H124</f>
        <v>483</v>
      </c>
      <c r="K124" s="46">
        <f t="shared" si="54"/>
        <v>658</v>
      </c>
      <c r="L124" s="47">
        <f t="shared" si="55"/>
        <v>451.4018691588785</v>
      </c>
      <c r="M124" s="45">
        <v>140</v>
      </c>
      <c r="N124" s="45">
        <v>162</v>
      </c>
      <c r="O124" s="45">
        <f t="shared" si="56"/>
        <v>22</v>
      </c>
      <c r="P124" s="45">
        <f t="shared" si="70"/>
        <v>247</v>
      </c>
      <c r="Q124" s="45">
        <f t="shared" si="70"/>
        <v>752</v>
      </c>
      <c r="R124" s="109"/>
      <c r="S124" s="45">
        <f t="shared" si="57"/>
        <v>505</v>
      </c>
      <c r="T124" s="45">
        <f t="shared" si="58"/>
        <v>204.45344129554655</v>
      </c>
      <c r="U124" s="50">
        <f t="shared" si="59"/>
        <v>518</v>
      </c>
      <c r="V124" s="45">
        <v>378</v>
      </c>
      <c r="W124" s="45">
        <v>188</v>
      </c>
      <c r="X124" s="45">
        <f t="shared" si="65"/>
        <v>-190</v>
      </c>
      <c r="Y124" s="48">
        <f t="shared" si="60"/>
        <v>-50.264550264550266</v>
      </c>
      <c r="Z124" s="45">
        <f t="shared" si="71"/>
        <v>625</v>
      </c>
      <c r="AA124" s="45">
        <f t="shared" si="71"/>
        <v>940</v>
      </c>
      <c r="AB124" s="109"/>
      <c r="AC124" s="45">
        <f t="shared" si="66"/>
        <v>315</v>
      </c>
      <c r="AD124" s="48">
        <f t="shared" si="51"/>
        <v>50.400000000000006</v>
      </c>
      <c r="AE124" s="45">
        <v>140</v>
      </c>
      <c r="AF124" s="45">
        <v>564</v>
      </c>
      <c r="AG124" s="45">
        <f t="shared" si="67"/>
        <v>424</v>
      </c>
      <c r="AH124" s="48">
        <f t="shared" si="62"/>
        <v>302.85714285714283</v>
      </c>
      <c r="AI124" s="44">
        <v>765</v>
      </c>
      <c r="AJ124" s="45">
        <v>1496</v>
      </c>
      <c r="AK124" s="44">
        <f t="shared" si="52"/>
        <v>1504</v>
      </c>
      <c r="AL124" s="45"/>
      <c r="AM124" s="45"/>
      <c r="AN124" s="45">
        <f t="shared" si="68"/>
        <v>731</v>
      </c>
      <c r="AO124" s="51">
        <f t="shared" si="61"/>
        <v>95.55555555555554</v>
      </c>
      <c r="AP124" s="249"/>
    </row>
    <row r="125" spans="1:42" s="53" customFormat="1" ht="15.75">
      <c r="A125" s="146" t="s">
        <v>276</v>
      </c>
      <c r="B125" s="152" t="s">
        <v>277</v>
      </c>
      <c r="C125" s="41" t="s">
        <v>43</v>
      </c>
      <c r="D125" s="41">
        <f t="shared" si="53"/>
        <v>19</v>
      </c>
      <c r="E125" s="67">
        <v>76</v>
      </c>
      <c r="F125" s="140">
        <v>73</v>
      </c>
      <c r="G125" s="140">
        <v>79</v>
      </c>
      <c r="H125" s="141">
        <v>11</v>
      </c>
      <c r="I125" s="141">
        <v>61</v>
      </c>
      <c r="J125" s="73">
        <f>I125-H125</f>
        <v>50</v>
      </c>
      <c r="K125" s="46">
        <f t="shared" si="54"/>
        <v>65</v>
      </c>
      <c r="L125" s="47">
        <f t="shared" si="55"/>
        <v>454.5454545454546</v>
      </c>
      <c r="M125" s="45">
        <v>14</v>
      </c>
      <c r="N125" s="45">
        <v>16</v>
      </c>
      <c r="O125" s="45">
        <f t="shared" si="56"/>
        <v>2</v>
      </c>
      <c r="P125" s="45">
        <f t="shared" si="70"/>
        <v>25</v>
      </c>
      <c r="Q125" s="45">
        <f t="shared" si="70"/>
        <v>77</v>
      </c>
      <c r="R125" s="109"/>
      <c r="S125" s="45">
        <f t="shared" si="57"/>
        <v>52</v>
      </c>
      <c r="T125" s="45">
        <f t="shared" si="58"/>
        <v>208</v>
      </c>
      <c r="U125" s="50">
        <f t="shared" si="59"/>
        <v>51</v>
      </c>
      <c r="V125" s="45">
        <v>37</v>
      </c>
      <c r="W125" s="45">
        <v>18</v>
      </c>
      <c r="X125" s="45">
        <f t="shared" si="65"/>
        <v>-19</v>
      </c>
      <c r="Y125" s="48">
        <f t="shared" si="60"/>
        <v>-51.35135135135135</v>
      </c>
      <c r="Z125" s="45">
        <f t="shared" si="71"/>
        <v>62</v>
      </c>
      <c r="AA125" s="45">
        <f t="shared" si="71"/>
        <v>95</v>
      </c>
      <c r="AB125" s="109"/>
      <c r="AC125" s="45">
        <f t="shared" si="66"/>
        <v>33</v>
      </c>
      <c r="AD125" s="48">
        <f t="shared" si="51"/>
        <v>53.2258064516129</v>
      </c>
      <c r="AE125" s="45">
        <v>14</v>
      </c>
      <c r="AF125" s="45">
        <v>56</v>
      </c>
      <c r="AG125" s="45">
        <f t="shared" si="67"/>
        <v>42</v>
      </c>
      <c r="AH125" s="48">
        <f t="shared" si="62"/>
        <v>300</v>
      </c>
      <c r="AI125" s="44">
        <v>76</v>
      </c>
      <c r="AJ125" s="45">
        <v>149</v>
      </c>
      <c r="AK125" s="44">
        <f t="shared" si="52"/>
        <v>151</v>
      </c>
      <c r="AL125" s="45"/>
      <c r="AM125" s="45"/>
      <c r="AN125" s="45">
        <f t="shared" si="68"/>
        <v>73</v>
      </c>
      <c r="AO125" s="74">
        <f t="shared" si="61"/>
        <v>96.05263157894737</v>
      </c>
      <c r="AP125" s="249"/>
    </row>
    <row r="126" spans="1:41" s="53" customFormat="1" ht="15.75">
      <c r="A126" s="250"/>
      <c r="B126" s="251"/>
      <c r="C126" s="252"/>
      <c r="D126" s="252"/>
      <c r="E126" s="253"/>
      <c r="F126" s="253"/>
      <c r="G126" s="253"/>
      <c r="H126" s="253"/>
      <c r="I126" s="253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</row>
    <row r="127" spans="1:41" s="53" customFormat="1" ht="15.75">
      <c r="A127" s="250"/>
      <c r="B127" s="251"/>
      <c r="C127" s="252"/>
      <c r="D127" s="252"/>
      <c r="E127" s="253"/>
      <c r="F127" s="253"/>
      <c r="G127" s="253"/>
      <c r="H127" s="253"/>
      <c r="I127" s="253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</row>
    <row r="128" spans="1:41" s="53" customFormat="1" ht="15.75">
      <c r="A128" s="250"/>
      <c r="B128" s="251"/>
      <c r="C128" s="252"/>
      <c r="D128" s="252"/>
      <c r="E128" s="253"/>
      <c r="F128" s="253"/>
      <c r="G128" s="253"/>
      <c r="H128" s="253"/>
      <c r="I128" s="253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</row>
    <row r="129" spans="1:41" s="53" customFormat="1" ht="15.75">
      <c r="A129" s="255"/>
      <c r="B129" s="53" t="s">
        <v>278</v>
      </c>
      <c r="C129" s="256"/>
      <c r="D129" s="256"/>
      <c r="E129" s="257"/>
      <c r="F129" s="257"/>
      <c r="G129" s="257"/>
      <c r="H129" s="257"/>
      <c r="I129" s="257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8"/>
      <c r="AC129" s="258"/>
      <c r="AD129" s="258"/>
      <c r="AE129" s="258"/>
      <c r="AF129" s="258"/>
      <c r="AG129" s="258"/>
      <c r="AH129" s="258"/>
      <c r="AI129" s="258"/>
      <c r="AJ129" s="258"/>
      <c r="AK129" s="258"/>
      <c r="AL129" s="258"/>
      <c r="AM129" s="258"/>
      <c r="AN129" s="258"/>
      <c r="AO129" s="258"/>
    </row>
    <row r="130" spans="1:41" s="53" customFormat="1" ht="15.75">
      <c r="A130" s="255"/>
      <c r="B130" s="53" t="s">
        <v>279</v>
      </c>
      <c r="C130" s="256"/>
      <c r="D130" s="256"/>
      <c r="E130" s="257"/>
      <c r="F130" s="257"/>
      <c r="G130" s="257"/>
      <c r="H130" s="257"/>
      <c r="I130" s="257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</row>
    <row r="131" spans="1:41" s="53" customFormat="1" ht="15.75">
      <c r="A131" s="255"/>
      <c r="B131" s="53" t="s">
        <v>280</v>
      </c>
      <c r="C131" s="256"/>
      <c r="D131" s="256"/>
      <c r="E131" s="257"/>
      <c r="F131" s="257"/>
      <c r="G131" s="257"/>
      <c r="H131" s="257"/>
      <c r="I131" s="257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</row>
    <row r="132" spans="1:41" s="53" customFormat="1" ht="15.75">
      <c r="A132" s="255"/>
      <c r="B132" s="53" t="s">
        <v>281</v>
      </c>
      <c r="C132" s="256"/>
      <c r="D132" s="256"/>
      <c r="E132" s="257"/>
      <c r="F132" s="257"/>
      <c r="G132" s="257"/>
      <c r="H132" s="257"/>
      <c r="I132" s="257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</row>
    <row r="133" spans="1:41" s="53" customFormat="1" ht="15.75">
      <c r="A133" s="255"/>
      <c r="B133" s="53" t="s">
        <v>282</v>
      </c>
      <c r="C133" s="256"/>
      <c r="D133" s="256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7"/>
      <c r="AK133" s="257"/>
      <c r="AL133" s="257"/>
      <c r="AM133" s="257"/>
      <c r="AN133" s="257"/>
      <c r="AO133" s="257"/>
    </row>
    <row r="134" spans="1:41" s="53" customFormat="1" ht="37.5" customHeight="1">
      <c r="A134" s="255"/>
      <c r="B134" s="53" t="s">
        <v>283</v>
      </c>
      <c r="C134" s="256"/>
      <c r="D134" s="256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257"/>
      <c r="AM134" s="257"/>
      <c r="AN134" s="257"/>
      <c r="AO134" s="257"/>
    </row>
    <row r="135" spans="1:41" s="53" customFormat="1" ht="15.75">
      <c r="A135" s="255"/>
      <c r="B135" s="53" t="s">
        <v>284</v>
      </c>
      <c r="C135" s="256"/>
      <c r="D135" s="256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7"/>
      <c r="AK135" s="257"/>
      <c r="AL135" s="257"/>
      <c r="AM135" s="257"/>
      <c r="AN135" s="257"/>
      <c r="AO135" s="257"/>
    </row>
    <row r="136" spans="1:41" s="53" customFormat="1" ht="15.75">
      <c r="A136" s="255"/>
      <c r="B136" s="53" t="s">
        <v>285</v>
      </c>
      <c r="C136" s="256"/>
      <c r="D136" s="25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s="53" customFormat="1" ht="12.75">
      <c r="A137" s="255"/>
      <c r="B137" s="53" t="s">
        <v>286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s="53" customFormat="1" ht="12.75">
      <c r="A138" s="25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s="53" customFormat="1" ht="12.75">
      <c r="A139" s="255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s="53" customFormat="1" ht="12.75">
      <c r="A140" s="255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s="53" customFormat="1" ht="12.75">
      <c r="A141" s="255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s="53" customFormat="1" ht="12.75">
      <c r="A142" s="25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s="53" customFormat="1" ht="12.75">
      <c r="A143" s="25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s="53" customFormat="1" ht="12.75">
      <c r="A144" s="255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s="53" customFormat="1" ht="12.75">
      <c r="A145" s="255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s="53" customFormat="1" ht="12.75">
      <c r="A146" s="255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s="53" customFormat="1" ht="12.75">
      <c r="A147" s="255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s="53" customFormat="1" ht="12.75">
      <c r="A148" s="255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s="53" customFormat="1" ht="12.75">
      <c r="A149" s="255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s="53" customFormat="1" ht="12.75">
      <c r="A150" s="25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s="53" customFormat="1" ht="12.75">
      <c r="A151" s="255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s="53" customFormat="1" ht="12.75">
      <c r="A152" s="255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s="53" customFormat="1" ht="12.75">
      <c r="A153" s="255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s="53" customFormat="1" ht="12.75">
      <c r="A154" s="25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s="53" customFormat="1" ht="12.75">
      <c r="A155" s="25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s="53" customFormat="1" ht="12.75">
      <c r="A156" s="25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s="53" customFormat="1" ht="12.75">
      <c r="A157" s="255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s="53" customFormat="1" ht="12.75">
      <c r="A158" s="255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s="53" customFormat="1" ht="12.75">
      <c r="A159" s="25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s="53" customFormat="1" ht="12.75">
      <c r="A160" s="25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s="53" customFormat="1" ht="12.75">
      <c r="A161" s="25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s="53" customFormat="1" ht="12.75">
      <c r="A162" s="25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s="53" customFormat="1" ht="12.75">
      <c r="A163" s="25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s="53" customFormat="1" ht="12.75">
      <c r="A164" s="25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s="53" customFormat="1" ht="12.75">
      <c r="A165" s="25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s="53" customFormat="1" ht="12.75">
      <c r="A166" s="25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s="53" customFormat="1" ht="12.75">
      <c r="A167" s="25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</sheetData>
  <sheetProtection/>
  <mergeCells count="30">
    <mergeCell ref="AP33:AP35"/>
    <mergeCell ref="AP103:AP104"/>
    <mergeCell ref="AP106:AP110"/>
    <mergeCell ref="AP111:AP114"/>
    <mergeCell ref="AO117:AO118"/>
    <mergeCell ref="AP122:AP125"/>
    <mergeCell ref="AP16:AP18"/>
    <mergeCell ref="E17:G17"/>
    <mergeCell ref="H17:J17"/>
    <mergeCell ref="M17:O17"/>
    <mergeCell ref="P17:S17"/>
    <mergeCell ref="V17:X17"/>
    <mergeCell ref="Z17:AC17"/>
    <mergeCell ref="AE17:AG17"/>
    <mergeCell ref="A13:AS13"/>
    <mergeCell ref="A16:A18"/>
    <mergeCell ref="B16:B18"/>
    <mergeCell ref="C16:C18"/>
    <mergeCell ref="E16:G16"/>
    <mergeCell ref="H16:S16"/>
    <mergeCell ref="V16:AC16"/>
    <mergeCell ref="AI16:AI18"/>
    <mergeCell ref="AJ16:AJ18"/>
    <mergeCell ref="AN16:AO17"/>
    <mergeCell ref="A7:AP7"/>
    <mergeCell ref="A8:AP8"/>
    <mergeCell ref="A9:AP9"/>
    <mergeCell ref="A10:AS10"/>
    <mergeCell ref="A11:AS11"/>
    <mergeCell ref="A12:AP12"/>
  </mergeCells>
  <printOptions horizontalCentered="1"/>
  <pageMargins left="0" right="0" top="0.3937007874015748" bottom="0.1968503937007874" header="0.31496062992125984" footer="0.11811023622047245"/>
  <pageSetup fitToHeight="4" horizontalDpi="300" verticalDpi="300" orientation="landscape" paperSize="9" scale="65" r:id="rId3"/>
  <rowBreaks count="4" manualBreakCount="4">
    <brk id="43" max="41" man="1"/>
    <brk id="77" max="41" man="1"/>
    <brk id="104" max="41" man="1"/>
    <brk id="137" max="4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Сибатрова Ирина Викторовна</dc:creator>
  <cp:keywords/>
  <dc:description/>
  <cp:lastModifiedBy>Сибатрова Ирина Викторовна</cp:lastModifiedBy>
  <dcterms:created xsi:type="dcterms:W3CDTF">2016-05-04T08:18:56Z</dcterms:created>
  <dcterms:modified xsi:type="dcterms:W3CDTF">2016-05-04T08:19:30Z</dcterms:modified>
  <cp:category/>
  <cp:version/>
  <cp:contentType/>
  <cp:contentStatus/>
</cp:coreProperties>
</file>